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2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ELEW\Desktop\"/>
    </mc:Choice>
  </mc:AlternateContent>
  <workbookProtection workbookAlgorithmName="SHA-512" workbookHashValue="eqANRhiTpdN0FhtTOLHnN2cgCrlEG/CbQXsPTw00aGQbb1N1oQlVj6wFcf53lqfloQGJpdV16Jv5MVT8adwpKA==" workbookSaltValue="UIMGsgN3Hw2/PldOH0Zwiw==" workbookSpinCount="100000" lockStructure="1"/>
  <bookViews>
    <workbookView xWindow="0" yWindow="0" windowWidth="20490" windowHeight="7650"/>
  </bookViews>
  <sheets>
    <sheet name="Recherche" sheetId="6" r:id="rId1"/>
    <sheet name="Manuel de prélèvement" sheetId="19" r:id="rId2"/>
    <sheet name="Feuille de calcul" sheetId="4" state="hidden" r:id="rId3"/>
    <sheet name="Liste analyses" sheetId="16" state="hidden" r:id="rId4"/>
    <sheet name="Résultat recherche 1" sheetId="9" r:id="rId5"/>
    <sheet name="Résultat recherche 2" sheetId="21" r:id="rId6"/>
    <sheet name="Résultat recherche 3" sheetId="22" r:id="rId7"/>
    <sheet name="Résultat recherche 4" sheetId="23" r:id="rId8"/>
    <sheet name="Résultat recherche 5" sheetId="24" r:id="rId9"/>
    <sheet name="Résultat recherche 6" sheetId="25" r:id="rId10"/>
    <sheet name="Résultat recherche 7" sheetId="26" r:id="rId11"/>
    <sheet name="Résultat recherche 8" sheetId="27" r:id="rId12"/>
    <sheet name="Résultat recherche 9" sheetId="28" r:id="rId13"/>
    <sheet name="Résultat recherche 10" sheetId="29" r:id="rId14"/>
    <sheet name="Liste de tubes" sheetId="10" state="hidden" r:id="rId15"/>
    <sheet name="Sources bibliographiques" sheetId="17" state="hidden" r:id="rId16"/>
    <sheet name="Procédure pour diffusion" sheetId="30" state="hidden" r:id="rId17"/>
  </sheets>
  <definedNames>
    <definedName name="_xlnm._FilterDatabase" localSheetId="2" hidden="1">'Feuille de calcul'!$B$8:$C$152</definedName>
    <definedName name="_xlnm._FilterDatabase" localSheetId="3" hidden="1">'Liste analyses'!$A$4:$P$162</definedName>
    <definedName name="_xlnm._FilterDatabase" localSheetId="14" hidden="1">'Liste de tubes'!$A$2:$C$2</definedName>
    <definedName name="_xlnm._FilterDatabase" localSheetId="1" hidden="1">'Manuel de prélèvement'!#REF!</definedName>
    <definedName name="_xlnm._FilterDatabase" localSheetId="0" hidden="1">Recherche!$C$9:$C$19</definedName>
    <definedName name="Barricor">"Image 3"</definedName>
    <definedName name="BMR">"Object 22"</definedName>
    <definedName name="Bonnes_pratiques">"Object 2"</definedName>
    <definedName name="Citrate">"Picture 3"</definedName>
    <definedName name="_xlnm.Criteria" localSheetId="2">'Feuille de calcul'!$B$4</definedName>
    <definedName name="_xlnm.Criteria" localSheetId="0">Recherche!$C$4</definedName>
    <definedName name="ECBU1">"Groupe 3"</definedName>
    <definedName name="Ecouvillon_bleu">"Image 6"</definedName>
    <definedName name="EDTA">"Picture 6"</definedName>
    <definedName name="Flacon_stérile">"Image 16"</definedName>
    <definedName name="Fluor">"Picture 26"</definedName>
    <definedName name="Gazo">"Image 2"</definedName>
    <definedName name="Hémocultures">"Image 26"</definedName>
    <definedName name="HéparinateLi">"Picture 1"</definedName>
    <definedName name="Lames">"Image 8"</definedName>
    <definedName name="Nouveau_né">"Object 20"</definedName>
    <definedName name="Purge">"Image 4"</definedName>
    <definedName name="Pus">"Groupe 7"</definedName>
    <definedName name="Selles">"Image 1"</definedName>
    <definedName name="SST">"Picture 19"</definedName>
    <definedName name="Tube_borate">"Image 2"</definedName>
    <definedName name="Tube1">INDEX('Liste de tubes'!$C$3:$C$30,'Liste de tubes'!$C$2)</definedName>
    <definedName name="Tube10">INDEX('Liste de tubes'!$C$3:$C$30,'Liste de tubes'!$L$2)</definedName>
    <definedName name="Tube2">INDEX('Liste de tubes'!$C$3:$C$30,'Liste de tubes'!$D$2)</definedName>
    <definedName name="Tube3">INDEX('Liste de tubes'!$C$3:$C$30,'Liste de tubes'!$E$2)</definedName>
    <definedName name="Tube4">INDEX('Liste de tubes'!$C$3:$C$30,'Liste de tubes'!$F$2)</definedName>
    <definedName name="Tube5">INDEX('Liste de tubes'!$C$3:$C$30,'Liste de tubes'!$G$2)</definedName>
    <definedName name="Tube6">INDEX('Liste de tubes'!$C$3:$C$30,'Liste de tubes'!$H$2)</definedName>
    <definedName name="Tube7">INDEX('Liste de tubes'!$C$3:$C$30,'Liste de tubes'!$I$2)</definedName>
    <definedName name="Tube8">INDEX('Liste de tubes'!$C$3:$C$30,'Liste de tubes'!$J$2)</definedName>
    <definedName name="Tube9">INDEX('Liste de tubes'!$C$3:$C$30,'Liste de tubes'!$K$2)</definedName>
    <definedName name="Urine">"Image 12"</definedName>
    <definedName name="VS">"Picture 26"</definedName>
  </definedNames>
  <calcPr calcId="162913"/>
</workbook>
</file>

<file path=xl/calcChain.xml><?xml version="1.0" encoding="utf-8"?>
<calcChain xmlns="http://schemas.openxmlformats.org/spreadsheetml/2006/main">
  <c r="H51" i="16" l="1"/>
  <c r="H50" i="16"/>
  <c r="H49" i="16"/>
  <c r="A152" i="4" l="1"/>
  <c r="A153" i="4"/>
  <c r="A155" i="4"/>
  <c r="A156" i="4"/>
  <c r="A157" i="4"/>
  <c r="A168" i="4"/>
  <c r="A169" i="4"/>
  <c r="A170" i="4"/>
  <c r="A171" i="4"/>
  <c r="A172" i="4"/>
  <c r="A173" i="4"/>
  <c r="A174" i="4"/>
  <c r="A175" i="4"/>
  <c r="A176" i="4"/>
  <c r="E1" i="29" l="1"/>
  <c r="E1" i="28"/>
  <c r="E1" i="27"/>
  <c r="E1" i="26"/>
  <c r="E1" i="25"/>
  <c r="E1" i="24"/>
  <c r="E1" i="23"/>
  <c r="E1" i="22"/>
  <c r="E1" i="21"/>
  <c r="E1" i="19" l="1"/>
  <c r="E1" i="9" l="1"/>
  <c r="A9" i="4"/>
  <c r="A16" i="4"/>
  <c r="A13" i="4"/>
  <c r="A59" i="4"/>
  <c r="A62" i="4"/>
  <c r="A77" i="4"/>
  <c r="A101" i="4"/>
  <c r="A102" i="4"/>
  <c r="A103" i="4"/>
  <c r="A75" i="4"/>
  <c r="A14" i="4"/>
  <c r="A25" i="4"/>
  <c r="A28" i="4"/>
  <c r="A34" i="4"/>
  <c r="A36" i="4"/>
  <c r="A37" i="4"/>
  <c r="A38" i="4"/>
  <c r="A41" i="4"/>
  <c r="A42" i="4"/>
  <c r="A43" i="4"/>
  <c r="A44" i="4"/>
  <c r="A48" i="4"/>
  <c r="A80" i="4"/>
  <c r="A50" i="4"/>
  <c r="A51" i="4"/>
  <c r="A52" i="4"/>
  <c r="A53" i="4"/>
  <c r="A55" i="4"/>
  <c r="A57" i="4"/>
  <c r="A96" i="4"/>
  <c r="A66" i="4"/>
  <c r="A64" i="4"/>
  <c r="A65" i="4"/>
  <c r="A67" i="4"/>
  <c r="A70" i="4"/>
  <c r="A72" i="4"/>
  <c r="A68" i="4"/>
  <c r="A73" i="4"/>
  <c r="A74" i="4"/>
  <c r="A76" i="4"/>
  <c r="A78" i="4"/>
  <c r="A79" i="4"/>
  <c r="A83" i="4"/>
  <c r="A86" i="4"/>
  <c r="A98" i="4"/>
  <c r="A99" i="4"/>
  <c r="A104" i="4"/>
  <c r="A105" i="4"/>
  <c r="A130" i="4"/>
  <c r="A138" i="4"/>
  <c r="A143" i="4"/>
  <c r="A145" i="4"/>
  <c r="A147" i="4"/>
  <c r="A12" i="4"/>
  <c r="A19" i="4"/>
  <c r="A23" i="4"/>
  <c r="A29" i="4"/>
  <c r="A109" i="4"/>
  <c r="A90" i="4"/>
  <c r="A92" i="4"/>
  <c r="A93" i="4"/>
  <c r="A111" i="4"/>
  <c r="A112" i="4"/>
  <c r="A60" i="4"/>
  <c r="A95" i="4"/>
  <c r="A149" i="4"/>
  <c r="A150" i="4"/>
  <c r="A139" i="4"/>
  <c r="A114" i="4" l="1"/>
  <c r="A10" i="4"/>
  <c r="A11" i="4"/>
  <c r="A17" i="4"/>
  <c r="A24" i="4" s="1"/>
  <c r="A113" i="4" s="1"/>
  <c r="A21" i="4"/>
  <c r="A15" i="4" l="1"/>
  <c r="A18" i="4" s="1"/>
  <c r="A22" i="4" l="1"/>
  <c r="A20" i="4"/>
  <c r="A26" i="4" s="1"/>
  <c r="A30" i="4"/>
  <c r="A27" i="4" l="1"/>
  <c r="A31" i="4"/>
  <c r="A32" i="4"/>
  <c r="A33" i="4"/>
  <c r="A35" i="4" l="1"/>
  <c r="A121" i="4"/>
  <c r="A39" i="4" l="1"/>
  <c r="A49" i="4"/>
  <c r="A63" i="4" l="1"/>
  <c r="A69" i="4" s="1"/>
  <c r="A71" i="4" s="1"/>
  <c r="A40" i="4"/>
  <c r="A82" i="4"/>
  <c r="A84" i="4" s="1"/>
  <c r="A81" i="4"/>
  <c r="A115" i="4"/>
  <c r="A58" i="4" l="1"/>
  <c r="A45" i="4"/>
  <c r="A85" i="4"/>
  <c r="A97" i="4"/>
  <c r="A100" i="4" s="1"/>
  <c r="A116" i="4" s="1"/>
  <c r="A117" i="4" s="1"/>
  <c r="A94" i="4"/>
  <c r="A131" i="4"/>
  <c r="A46" i="4" l="1"/>
  <c r="A118" i="4"/>
  <c r="A119" i="4" s="1"/>
  <c r="A136" i="4"/>
  <c r="A135" i="4"/>
  <c r="A140" i="4" l="1"/>
  <c r="A141" i="4" s="1"/>
  <c r="A142" i="4" s="1"/>
  <c r="A47" i="4"/>
  <c r="A56" i="4" s="1"/>
  <c r="A120" i="4"/>
  <c r="A122" i="4" s="1"/>
  <c r="A123" i="4" s="1"/>
  <c r="A124" i="4" s="1"/>
  <c r="A125" i="4" s="1"/>
  <c r="A126" i="4" s="1"/>
  <c r="A127" i="4" s="1"/>
  <c r="A54" i="4" l="1"/>
  <c r="A61" i="4"/>
  <c r="A128" i="4"/>
  <c r="A129" i="4" s="1"/>
  <c r="A87" i="4" l="1"/>
  <c r="A106" i="4"/>
  <c r="A107" i="4" s="1"/>
  <c r="A108" i="4" s="1"/>
  <c r="A89" i="4" l="1"/>
  <c r="A88" i="4"/>
  <c r="A91" i="4" s="1"/>
  <c r="A132" i="4"/>
  <c r="A110" i="4"/>
  <c r="A137" i="4" s="1"/>
  <c r="A158" i="4"/>
  <c r="A133" i="4"/>
  <c r="A159" i="4"/>
  <c r="A151" i="4" l="1"/>
  <c r="A154" i="4" s="1"/>
  <c r="A134" i="4"/>
  <c r="A144" i="4"/>
  <c r="A146" i="4" s="1"/>
  <c r="A148" i="4" s="1"/>
  <c r="A161" i="4"/>
  <c r="A160" i="4" l="1"/>
  <c r="A162" i="4"/>
  <c r="A163" i="4" l="1"/>
  <c r="A164" i="4" s="1"/>
  <c r="A165" i="4" l="1"/>
  <c r="A166" i="4" l="1"/>
  <c r="A167" i="4" l="1"/>
  <c r="E7" i="4" s="1"/>
  <c r="F106" i="4" s="1"/>
  <c r="C5" i="6" l="1"/>
  <c r="F49" i="4"/>
  <c r="F89" i="4"/>
  <c r="F43" i="4"/>
  <c r="F118" i="4"/>
  <c r="F68" i="4"/>
  <c r="F88" i="4"/>
  <c r="F56" i="4"/>
  <c r="F107" i="4"/>
  <c r="F60" i="4"/>
  <c r="F137" i="4"/>
  <c r="F47" i="4"/>
  <c r="F157" i="4"/>
  <c r="F87" i="4"/>
  <c r="F73" i="4"/>
  <c r="F50" i="4"/>
  <c r="F62" i="4"/>
  <c r="F11" i="4"/>
  <c r="C12" i="6" s="1"/>
  <c r="B1" i="22" s="1"/>
  <c r="F46" i="4"/>
  <c r="F153" i="4"/>
  <c r="F128" i="4"/>
  <c r="F67" i="4"/>
  <c r="F117" i="4"/>
  <c r="F139" i="4"/>
  <c r="F64" i="4"/>
  <c r="F141" i="4"/>
  <c r="F162" i="4"/>
  <c r="F110" i="4"/>
  <c r="F112" i="4"/>
  <c r="F102" i="4"/>
  <c r="F97" i="4"/>
  <c r="F86" i="4"/>
  <c r="F114" i="4"/>
  <c r="F69" i="4"/>
  <c r="F96" i="4"/>
  <c r="F161" i="4"/>
  <c r="F152" i="4"/>
  <c r="F126" i="4"/>
  <c r="F156" i="4"/>
  <c r="F61" i="4"/>
  <c r="F32" i="4"/>
  <c r="F38" i="4"/>
  <c r="F101" i="4"/>
  <c r="F171" i="4"/>
  <c r="F167" i="4"/>
  <c r="F23" i="4"/>
  <c r="F111" i="4"/>
  <c r="F116" i="4"/>
  <c r="F169" i="4"/>
  <c r="F34" i="4"/>
  <c r="F63" i="4"/>
  <c r="F24" i="4"/>
  <c r="F72" i="4"/>
  <c r="F147" i="4"/>
  <c r="F131" i="4"/>
  <c r="F136" i="4"/>
  <c r="F174" i="4"/>
  <c r="F142" i="4"/>
  <c r="F121" i="4"/>
  <c r="F10" i="4"/>
  <c r="C11" i="6" s="1"/>
  <c r="B1" i="21" s="1"/>
  <c r="F80" i="4"/>
  <c r="F129" i="4"/>
  <c r="F127" i="4"/>
  <c r="F84" i="4"/>
  <c r="F92" i="4"/>
  <c r="F119" i="4"/>
  <c r="F140" i="4"/>
  <c r="F103" i="4"/>
  <c r="F133" i="4"/>
  <c r="F148" i="4"/>
  <c r="F39" i="4"/>
  <c r="F163" i="4"/>
  <c r="F29" i="4"/>
  <c r="F145" i="4"/>
  <c r="F52" i="4"/>
  <c r="F143" i="4"/>
  <c r="F78" i="4"/>
  <c r="F144" i="4"/>
  <c r="F134" i="4"/>
  <c r="F59" i="4"/>
  <c r="F76" i="4"/>
  <c r="F26" i="4"/>
  <c r="F65" i="4"/>
  <c r="F93" i="4"/>
  <c r="F108" i="4"/>
  <c r="F135" i="4"/>
  <c r="F164" i="4"/>
  <c r="F66" i="4"/>
  <c r="F74" i="4"/>
  <c r="F132" i="4"/>
  <c r="F35" i="4"/>
  <c r="F44" i="4"/>
  <c r="F166" i="4"/>
  <c r="F170" i="4"/>
  <c r="F168" i="4"/>
  <c r="F77" i="4"/>
  <c r="F48" i="4"/>
  <c r="F17" i="4"/>
  <c r="C18" i="6" s="1"/>
  <c r="B1" i="28" s="1"/>
  <c r="F71" i="4"/>
  <c r="F12" i="4"/>
  <c r="C13" i="6" s="1"/>
  <c r="B1" i="23" s="1"/>
  <c r="B12" i="23" s="1"/>
  <c r="F160" i="4"/>
  <c r="F51" i="4"/>
  <c r="F14" i="4"/>
  <c r="C15" i="6" s="1"/>
  <c r="B1" i="25" s="1"/>
  <c r="F9" i="4"/>
  <c r="C10" i="6" s="1"/>
  <c r="B1" i="9" s="1"/>
  <c r="F16" i="4"/>
  <c r="C17" i="6" s="1"/>
  <c r="B1" i="27" s="1"/>
  <c r="F138" i="4"/>
  <c r="F124" i="4"/>
  <c r="F115" i="4"/>
  <c r="F95" i="4"/>
  <c r="F175" i="4"/>
  <c r="F159" i="4"/>
  <c r="F100" i="4"/>
  <c r="F90" i="4"/>
  <c r="F40" i="4"/>
  <c r="F155" i="4"/>
  <c r="F123" i="4"/>
  <c r="F146" i="4"/>
  <c r="F57" i="4"/>
  <c r="F15" i="4"/>
  <c r="C16" i="6" s="1"/>
  <c r="B1" i="26" s="1"/>
  <c r="F75" i="4"/>
  <c r="F58" i="4"/>
  <c r="F25" i="4"/>
  <c r="F21" i="4"/>
  <c r="F41" i="4"/>
  <c r="F28" i="4"/>
  <c r="F165" i="4"/>
  <c r="F151" i="4"/>
  <c r="F81" i="4"/>
  <c r="F55" i="4"/>
  <c r="F53" i="4"/>
  <c r="F79" i="4"/>
  <c r="F27" i="4"/>
  <c r="F19" i="4"/>
  <c r="F54" i="4"/>
  <c r="F149" i="4"/>
  <c r="F30" i="4"/>
  <c r="F98" i="4"/>
  <c r="F70" i="4"/>
  <c r="F83" i="4"/>
  <c r="F173" i="4"/>
  <c r="F94" i="4"/>
  <c r="F18" i="4"/>
  <c r="C19" i="6" s="1"/>
  <c r="B1" i="29" s="1"/>
  <c r="F125" i="4"/>
  <c r="F120" i="4"/>
  <c r="F99" i="4"/>
  <c r="F33" i="4"/>
  <c r="F104" i="4"/>
  <c r="F109" i="4"/>
  <c r="F150" i="4"/>
  <c r="F36" i="4"/>
  <c r="F45" i="4"/>
  <c r="F22" i="4"/>
  <c r="F91" i="4"/>
  <c r="F154" i="4"/>
  <c r="F130" i="4"/>
  <c r="F37" i="4"/>
  <c r="F82" i="4"/>
  <c r="F113" i="4"/>
  <c r="F13" i="4"/>
  <c r="C14" i="6" s="1"/>
  <c r="B1" i="24" s="1"/>
  <c r="B19" i="24" s="1"/>
  <c r="F42" i="4"/>
  <c r="F158" i="4"/>
  <c r="F105" i="4"/>
  <c r="F20" i="4"/>
  <c r="F122" i="4"/>
  <c r="F31" i="4"/>
  <c r="F85" i="4"/>
  <c r="F172" i="4"/>
  <c r="B12" i="22"/>
  <c r="D11" i="22"/>
  <c r="E12" i="21"/>
  <c r="B20" i="24"/>
  <c r="B17" i="25"/>
  <c r="B6" i="24"/>
  <c r="G2" i="10" s="1"/>
  <c r="B6" i="27"/>
  <c r="J2" i="10" s="1"/>
  <c r="B16" i="26"/>
  <c r="B20" i="26"/>
  <c r="B11" i="26"/>
  <c r="B5" i="26"/>
  <c r="B16" i="24" l="1"/>
  <c r="B17" i="24"/>
  <c r="B5" i="24"/>
  <c r="B12" i="24"/>
  <c r="B11" i="24"/>
  <c r="B20" i="21"/>
  <c r="D11" i="21"/>
  <c r="B19" i="21"/>
  <c r="B11" i="21"/>
  <c r="B16" i="21"/>
  <c r="B17" i="21"/>
  <c r="B6" i="21"/>
  <c r="D2" i="10" s="1"/>
  <c r="B5" i="21"/>
  <c r="B12" i="21"/>
  <c r="E11" i="23"/>
  <c r="B21" i="21"/>
  <c r="B21" i="24"/>
  <c r="E12" i="24"/>
  <c r="E11" i="24"/>
  <c r="D11" i="24"/>
  <c r="E12" i="26"/>
  <c r="E11" i="26"/>
  <c r="D11" i="26"/>
  <c r="B19" i="26"/>
  <c r="B12" i="26"/>
  <c r="B6" i="26"/>
  <c r="I2" i="10" s="1"/>
  <c r="B17" i="26"/>
  <c r="B21" i="26"/>
  <c r="B19" i="25"/>
  <c r="E11" i="25"/>
  <c r="B6" i="25"/>
  <c r="H2" i="10" s="1"/>
  <c r="E12" i="25"/>
  <c r="B16" i="25"/>
  <c r="D11" i="25"/>
  <c r="B20" i="25"/>
  <c r="B12" i="25"/>
  <c r="B21" i="25"/>
  <c r="B5" i="25"/>
  <c r="B11" i="25"/>
  <c r="B12" i="9"/>
  <c r="B21" i="9"/>
  <c r="B17" i="9"/>
  <c r="E12" i="9"/>
  <c r="B20" i="9"/>
  <c r="B11" i="9"/>
  <c r="D11" i="9"/>
  <c r="B16" i="9"/>
  <c r="B19" i="9"/>
  <c r="B5" i="9"/>
  <c r="B6" i="9"/>
  <c r="C2" i="10" s="1"/>
  <c r="E11" i="9"/>
  <c r="B20" i="29"/>
  <c r="E12" i="29"/>
  <c r="E11" i="29"/>
  <c r="D11" i="29"/>
  <c r="B16" i="29"/>
  <c r="B6" i="29"/>
  <c r="L2" i="10" s="1"/>
  <c r="B21" i="29"/>
  <c r="B19" i="29"/>
  <c r="B12" i="29"/>
  <c r="B17" i="29"/>
  <c r="B11" i="29"/>
  <c r="B5" i="29"/>
  <c r="D11" i="28"/>
  <c r="B17" i="28"/>
  <c r="B11" i="28"/>
  <c r="B5" i="28"/>
  <c r="E11" i="28"/>
  <c r="E12" i="28"/>
  <c r="B19" i="28"/>
  <c r="B6" i="28"/>
  <c r="K2" i="10" s="1"/>
  <c r="B12" i="28"/>
  <c r="B21" i="28"/>
  <c r="B20" i="28"/>
  <c r="B16" i="28"/>
  <c r="B16" i="22"/>
  <c r="B5" i="22"/>
  <c r="B17" i="22"/>
  <c r="B6" i="22"/>
  <c r="E2" i="10" s="1"/>
  <c r="B21" i="22"/>
  <c r="B11" i="22"/>
  <c r="E12" i="22"/>
  <c r="B19" i="22"/>
  <c r="E11" i="22"/>
  <c r="B20" i="22"/>
  <c r="B17" i="23"/>
  <c r="B6" i="23"/>
  <c r="F2" i="10" s="1"/>
  <c r="B21" i="23"/>
  <c r="B19" i="23"/>
  <c r="B16" i="23"/>
  <c r="D11" i="23"/>
  <c r="B5" i="23"/>
  <c r="B20" i="23"/>
  <c r="E12" i="23"/>
  <c r="B11" i="23"/>
  <c r="E11" i="21"/>
  <c r="B16" i="27"/>
  <c r="B5" i="27"/>
  <c r="B12" i="27"/>
  <c r="D11" i="27"/>
  <c r="B11" i="27"/>
  <c r="E12" i="27"/>
  <c r="B17" i="27"/>
  <c r="E11" i="27"/>
  <c r="B19" i="27"/>
  <c r="B21" i="27"/>
  <c r="B20" i="27"/>
</calcChain>
</file>

<file path=xl/sharedStrings.xml><?xml version="1.0" encoding="utf-8"?>
<sst xmlns="http://schemas.openxmlformats.org/spreadsheetml/2006/main" count="2340" uniqueCount="581">
  <si>
    <t xml:space="preserve">ferritine </t>
  </si>
  <si>
    <t xml:space="preserve">PSA </t>
  </si>
  <si>
    <t xml:space="preserve">transferrine </t>
  </si>
  <si>
    <t xml:space="preserve">TSH </t>
  </si>
  <si>
    <t xml:space="preserve">Sang dans les selles </t>
  </si>
  <si>
    <t>IgA totales</t>
  </si>
  <si>
    <t>IgG totales</t>
  </si>
  <si>
    <t>IgM totales</t>
  </si>
  <si>
    <t xml:space="preserve">Test de Kleihauer </t>
  </si>
  <si>
    <t xml:space="preserve">Fibrinogène </t>
  </si>
  <si>
    <t xml:space="preserve">Ddimères </t>
  </si>
  <si>
    <t xml:space="preserve">Epreuve directe de compatibilité </t>
  </si>
  <si>
    <t xml:space="preserve">Test de coombs direct </t>
  </si>
  <si>
    <t>Formule sanguine au microscope</t>
  </si>
  <si>
    <t xml:space="preserve">Vitesse de sédimentation </t>
  </si>
  <si>
    <t>protéine de Bence Jones</t>
  </si>
  <si>
    <t>LDH</t>
  </si>
  <si>
    <t>RAI +/- identification d'anticorps anti étrythrocytaires</t>
  </si>
  <si>
    <t>NT-pro BNP</t>
  </si>
  <si>
    <t xml:space="preserve">tricycliques </t>
  </si>
  <si>
    <t>Liste des analyses</t>
  </si>
  <si>
    <t>Analyse OK ?</t>
  </si>
  <si>
    <t>Synonymes</t>
  </si>
  <si>
    <t>Type de tube</t>
  </si>
  <si>
    <t>Conditions de prélèvement</t>
  </si>
  <si>
    <t>Conditions d'acheminement</t>
  </si>
  <si>
    <t>Délai d'acheminement</t>
  </si>
  <si>
    <t>Condition d'acheminement</t>
  </si>
  <si>
    <t>Origine du prélèvement</t>
  </si>
  <si>
    <t>Conditions de réalisation</t>
  </si>
  <si>
    <t>Automate</t>
  </si>
  <si>
    <t>Méthode</t>
  </si>
  <si>
    <t>Fréquence de réalisation</t>
  </si>
  <si>
    <t>Délai maximal d'ajout par rapport au prélèvement</t>
  </si>
  <si>
    <t>Liste de tube</t>
  </si>
  <si>
    <t>EDTA</t>
  </si>
  <si>
    <t>SST</t>
  </si>
  <si>
    <t>Fluor</t>
  </si>
  <si>
    <t>nb de rés</t>
  </si>
  <si>
    <t>VS</t>
  </si>
  <si>
    <t>HéparinateLi</t>
  </si>
  <si>
    <t>Citrate</t>
  </si>
  <si>
    <t>ANALYSE</t>
  </si>
  <si>
    <t>Origine</t>
  </si>
  <si>
    <t>Contenant</t>
  </si>
  <si>
    <t>Délai de rendu en urgence</t>
  </si>
  <si>
    <t>Délai d'ajout par rapport à l'heure de prélèvement</t>
  </si>
  <si>
    <t>XN2000 (Sysmex)</t>
  </si>
  <si>
    <t>7j/7 24h/24</t>
  </si>
  <si>
    <t>6h</t>
  </si>
  <si>
    <t>Ambiante</t>
  </si>
  <si>
    <t>1h30</t>
  </si>
  <si>
    <t xml:space="preserve">Numération plaquettaire </t>
  </si>
  <si>
    <t>Réticulocytes</t>
  </si>
  <si>
    <t>24h</t>
  </si>
  <si>
    <t>3h</t>
  </si>
  <si>
    <t>Moëlle</t>
  </si>
  <si>
    <t>5j/7</t>
  </si>
  <si>
    <t>NA</t>
  </si>
  <si>
    <t>14j</t>
  </si>
  <si>
    <r>
      <t xml:space="preserve">Tech. standard Westergren                                   </t>
    </r>
    <r>
      <rPr>
        <b/>
        <sz val="8"/>
        <rFont val="Arial"/>
        <family val="2"/>
      </rPr>
      <t xml:space="preserve"> </t>
    </r>
  </si>
  <si>
    <r>
      <t xml:space="preserve">Chronométrie                                                       </t>
    </r>
    <r>
      <rPr>
        <b/>
        <sz val="8"/>
        <rFont val="Arial"/>
        <family val="2"/>
      </rPr>
      <t xml:space="preserve">    </t>
    </r>
  </si>
  <si>
    <t>4h</t>
  </si>
  <si>
    <t>INR</t>
  </si>
  <si>
    <t>2h</t>
  </si>
  <si>
    <t>8h</t>
  </si>
  <si>
    <t xml:space="preserve">Colorimétrie                                                 </t>
  </si>
  <si>
    <t>1h</t>
  </si>
  <si>
    <r>
      <t xml:space="preserve">Microméthode en gel       </t>
    </r>
    <r>
      <rPr>
        <b/>
        <sz val="8"/>
        <rFont val="Arial"/>
        <family val="2"/>
      </rPr>
      <t xml:space="preserve">   </t>
    </r>
  </si>
  <si>
    <t xml:space="preserve"> Ortho Vision
+ tech manuelle</t>
  </si>
  <si>
    <t>48h</t>
  </si>
  <si>
    <t>RAI neg 1h30
RAI pos 3h</t>
  </si>
  <si>
    <t>Lames</t>
  </si>
  <si>
    <t>Synonyme</t>
  </si>
  <si>
    <t>Autres</t>
  </si>
  <si>
    <t>Attention : seuls les 10 premiers résultats sont affichés.
Veuillez affiner votre recherche.</t>
  </si>
  <si>
    <t xml:space="preserve">                         CATALOGUE DES ANALYSES</t>
  </si>
  <si>
    <t>Liste des résultats :</t>
  </si>
  <si>
    <t>Sommaire :</t>
  </si>
  <si>
    <t>Hémogramme Numération formule sanguine NFS</t>
  </si>
  <si>
    <t>Numération plaquettaire Pq plaquettes seules</t>
  </si>
  <si>
    <t>Réticulocytes numération</t>
  </si>
  <si>
    <t>Schizocytes : recherche MAT PTT SHU</t>
  </si>
  <si>
    <t>Myélogramme</t>
  </si>
  <si>
    <t>Coloration de Perls</t>
  </si>
  <si>
    <t>Vitesse de sédimentation VS</t>
  </si>
  <si>
    <t>Facteur V</t>
  </si>
  <si>
    <t>Facteur V FV F V</t>
  </si>
  <si>
    <t>Fibrinogène Fibrine Fib</t>
  </si>
  <si>
    <t>DDI Ddimères</t>
  </si>
  <si>
    <t>Anti-Xa (HNF)</t>
  </si>
  <si>
    <t>Anti-Xa (HBPM)</t>
  </si>
  <si>
    <t>Héparine standard Anti-Xa (HNF) Héparinémie Héparine non fractionné</t>
  </si>
  <si>
    <t>Héparinémie (HBPM) : activité anti Xa Héparine de bas poids moléculaire</t>
  </si>
  <si>
    <t>Groupe sanguin : ABO, Rhésus, Kell</t>
  </si>
  <si>
    <t>TP Taux de prothrombine Temps de quick</t>
  </si>
  <si>
    <t>RAI +/- identification d'anticorps anti étrythrocytaires Recherche agglutinines irrégulières</t>
  </si>
  <si>
    <t>Epreuve directe de compatibilité EDC</t>
  </si>
  <si>
    <t>Test de coombs direct TDA TCD</t>
  </si>
  <si>
    <t>Groupe sanguin : ABO, Rhésus, Kell Détermination GS</t>
  </si>
  <si>
    <t>Recherche de Schizocytes</t>
  </si>
  <si>
    <t>Formule sanguine au microscope frottis morphologie</t>
  </si>
  <si>
    <t>INR AVK</t>
  </si>
  <si>
    <t>Gazo</t>
  </si>
  <si>
    <t>Urine</t>
  </si>
  <si>
    <t>Barricor</t>
  </si>
  <si>
    <t>Purge</t>
  </si>
  <si>
    <t>Analyse recherchée (mots-clés) :</t>
  </si>
  <si>
    <t>Les analyses non répertoriées ici sont transmises au CHU de Toulouse.
Pour accéder au catalogue, cliquez sur le lien ci-dessous</t>
  </si>
  <si>
    <t>https://chu-toulouse.manuelprelevement.fr</t>
  </si>
  <si>
    <t>Recherche1</t>
  </si>
  <si>
    <t>Recherche2</t>
  </si>
  <si>
    <t>Recherche3</t>
  </si>
  <si>
    <t>Recherche4</t>
  </si>
  <si>
    <t>Recherche5</t>
  </si>
  <si>
    <t>Recherche6</t>
  </si>
  <si>
    <t>Recherche7</t>
  </si>
  <si>
    <t>Recherche8</t>
  </si>
  <si>
    <t>Recherche9</t>
  </si>
  <si>
    <t>Recherche10</t>
  </si>
  <si>
    <t>Méthode/Technique</t>
  </si>
  <si>
    <t>acide folique folates vitamine B9 B 9</t>
  </si>
  <si>
    <t>Chimiluminescence</t>
  </si>
  <si>
    <t>acide urique uricémie uricemie urates</t>
  </si>
  <si>
    <t xml:space="preserve">Spectrophotométrie </t>
  </si>
  <si>
    <t>ALAT TGP SGPT  transaminases  Alanine Amino Transférase   Sérum GlutamoPyruvate Transférase</t>
  </si>
  <si>
    <t>albumine albuminémie albuminemie</t>
  </si>
  <si>
    <t>Immunoturbidimétrie</t>
  </si>
  <si>
    <t>LCR</t>
  </si>
  <si>
    <t>alcool éthylique alcool ethylique éthanol ethanol alcoolémie alcoolemie</t>
  </si>
  <si>
    <t xml:space="preserve">AFP   alpha-foetoprotéine marqueur tumoral   </t>
  </si>
  <si>
    <t>3j/7</t>
  </si>
  <si>
    <t>amikacine antibiotique amiklin sulfate d'amikacine</t>
  </si>
  <si>
    <t>ammoniaque ammoniémie NH3</t>
  </si>
  <si>
    <t>Tube EDTA</t>
  </si>
  <si>
    <t xml:space="preserve"> Glace sans contact direct</t>
  </si>
  <si>
    <r>
      <t xml:space="preserve">ACE antigène ag  carcino embryonnaire </t>
    </r>
    <r>
      <rPr>
        <sz val="6"/>
        <rFont val="Arial"/>
        <family val="2"/>
      </rPr>
      <t xml:space="preserve"> marqueur tumoral</t>
    </r>
  </si>
  <si>
    <t>ASAT TGO SGOT Aspartate aminotransférase  Glutamate oxaloacetate transaminase  transaminases</t>
  </si>
  <si>
    <t>benzodiazépines drogue toxique</t>
  </si>
  <si>
    <t xml:space="preserve">bicarbonates CO2 réserve alcaline RA  </t>
  </si>
  <si>
    <t xml:space="preserve">bilirubine directe bilirubine conjuguée bilirubinémie </t>
  </si>
  <si>
    <t xml:space="preserve">bilirubine totale bilirubinémie </t>
  </si>
  <si>
    <t>calcium urine calciurie  CA Ca</t>
  </si>
  <si>
    <t>calcium calcémie calcemie CA Ca bilan phosphocalcique</t>
  </si>
  <si>
    <t>Immunoenzymétrie</t>
  </si>
  <si>
    <t>carboxyhémoglobine COHb  Oxyde de carbone HbCO</t>
  </si>
  <si>
    <t xml:space="preserve">GEM 5000 </t>
  </si>
  <si>
    <t>12h</t>
  </si>
  <si>
    <t>sans restriction si GDS déjà rendu</t>
  </si>
  <si>
    <t>cholestérol HDL cholestérolémie bilan lipidique exploration lipidique</t>
  </si>
  <si>
    <t>7j/7</t>
  </si>
  <si>
    <t>cholestérol total  cholestérolémie bilan lipidique exploration lipidique</t>
  </si>
  <si>
    <t>fraction  complément   C3</t>
  </si>
  <si>
    <t>fraction complément C4</t>
  </si>
  <si>
    <t>cortisol cortisolémie test au synacthène</t>
  </si>
  <si>
    <t>CPK CK créatine kinase créatine phospho kinase</t>
  </si>
  <si>
    <t>créatinine urine  ou urinaire  créatininurie</t>
  </si>
  <si>
    <t>créatinine sanguine  créatininémie</t>
  </si>
  <si>
    <t>cryoglobuline cryoglobulinémie</t>
  </si>
  <si>
    <t>37°C</t>
  </si>
  <si>
    <t>1H30</t>
  </si>
  <si>
    <t>digoxine médicament lanoxim toloxin</t>
  </si>
  <si>
    <t xml:space="preserve">fer capacité totale de fixation bilan ferrique bilan exploration du fer </t>
  </si>
  <si>
    <t xml:space="preserve">7j/7 </t>
  </si>
  <si>
    <t>gaz du sang gazométrie</t>
  </si>
  <si>
    <t>gentamicine médicament antibiotique gentalline</t>
  </si>
  <si>
    <t>GGT  gamma-GT  gamma glutamyl-transpeptidase gamma glutamyl-transférase</t>
  </si>
  <si>
    <t>glucose LCR glycorachie</t>
  </si>
  <si>
    <t>glucose urine urinaire glycosurie</t>
  </si>
  <si>
    <t xml:space="preserve">glucose glycémie </t>
  </si>
  <si>
    <t>haptoglobine  haptoglobinémie</t>
  </si>
  <si>
    <t>Hb glyquée  HBA1c  hémoglobine glyquée</t>
  </si>
  <si>
    <t xml:space="preserve">Turbidimétrie    </t>
  </si>
  <si>
    <t>bHCG  b HCG bêta-hCG hormone chorionique gonadotrope humaine</t>
  </si>
  <si>
    <t>lactates  acide lactique LCR</t>
  </si>
  <si>
    <t>lactates  acide lactique</t>
  </si>
  <si>
    <t xml:space="preserve">LDH  lactate deshydrogénase </t>
  </si>
  <si>
    <t>10h</t>
  </si>
  <si>
    <t>lipase   lipasémie</t>
  </si>
  <si>
    <t>lithium sérique lithiémie sérique</t>
  </si>
  <si>
    <t>NT-pro BNP ntprobnp</t>
  </si>
  <si>
    <t xml:space="preserve">paracétamol  medicament acétaminophène doliprane </t>
  </si>
  <si>
    <t>PTH parathormone parathormonémie</t>
  </si>
  <si>
    <t xml:space="preserve">phosphatase alcaline  PAL </t>
  </si>
  <si>
    <t xml:space="preserve">phosphore phosphate phosphaturie </t>
  </si>
  <si>
    <t>6H</t>
  </si>
  <si>
    <t>phosphore phosphate  phosphatémie phosphorémie  bilan phosphocalcique</t>
  </si>
  <si>
    <t>préalbumine préalbuminémie</t>
  </si>
  <si>
    <t xml:space="preserve">procalcitonine  PCT </t>
  </si>
  <si>
    <t xml:space="preserve">protéine C réactive CRP </t>
  </si>
  <si>
    <t xml:space="preserve">Immnoélectrophorèse </t>
  </si>
  <si>
    <t>Hydrasys (Sébia)</t>
  </si>
  <si>
    <t>1j/7</t>
  </si>
  <si>
    <t>protéines protéinorachie</t>
  </si>
  <si>
    <t xml:space="preserve">protéines protéinurie </t>
  </si>
  <si>
    <t>protéines  protides protéinémie</t>
  </si>
  <si>
    <t xml:space="preserve"> électrophorèse protéines  Protéinogramme globuline albumine pic monoclonal</t>
  </si>
  <si>
    <t xml:space="preserve">Electrophorèse capillaire </t>
  </si>
  <si>
    <t>Minicap (Sébia)</t>
  </si>
  <si>
    <t xml:space="preserve">Electrophorèse capillaire avec déplétion </t>
  </si>
  <si>
    <t>2j/7</t>
  </si>
  <si>
    <t xml:space="preserve">PSA antigène prostatique spécifique </t>
  </si>
  <si>
    <t>Tests rapides sur support solide - Méthode manuelle</t>
  </si>
  <si>
    <t xml:space="preserve">T3  FT3 libre triiodothyronine libre  </t>
  </si>
  <si>
    <t xml:space="preserve">T4  libre  FT4  Thyroxine libre Tétra-iodothyronine </t>
  </si>
  <si>
    <t>triglycérides bilan lipidique exploration lipidique</t>
  </si>
  <si>
    <t>TSH  thyréostimuline thyroid-stimulating hormone  bilan thyroîdien  hormone thyroidienne</t>
  </si>
  <si>
    <t xml:space="preserve">urée urémie </t>
  </si>
  <si>
    <t xml:space="preserve">Immunofluorescence </t>
  </si>
  <si>
    <t xml:space="preserve">vancomycine antibiotique </t>
  </si>
  <si>
    <t>Immunoenzymologie</t>
  </si>
  <si>
    <t>vitamine B12 cobalamine</t>
  </si>
  <si>
    <t>vitamine D  vitamine antirachitique calciférol.</t>
  </si>
  <si>
    <t>ASAT (TGO)</t>
  </si>
  <si>
    <t>ALAT (TGP)</t>
  </si>
  <si>
    <t>dépistage drogues urinaires cannabis stupéfiants</t>
  </si>
  <si>
    <t>Hb glyquée (HbA1c)</t>
  </si>
  <si>
    <t xml:space="preserve">b-HCG </t>
  </si>
  <si>
    <t xml:space="preserve">IgA totales Ig A  immunoglobulines A </t>
  </si>
  <si>
    <t>IgG totales Ig G  immunoglobulines G</t>
  </si>
  <si>
    <t>IgM totales Ig M  immunoglobulines M</t>
  </si>
  <si>
    <t>Na/K (urine)</t>
  </si>
  <si>
    <t>Na/K/Cl (sang)</t>
  </si>
  <si>
    <t>Na/K/Cl BES Ionogramme Sodium Potassium Chlore</t>
  </si>
  <si>
    <t xml:space="preserve">Na K sodium potassium urinaire </t>
  </si>
  <si>
    <t>Parathormone (PTH)</t>
  </si>
  <si>
    <t>Electrophorèse des protéines sériques</t>
  </si>
  <si>
    <t>Immunofixation</t>
  </si>
  <si>
    <t xml:space="preserve"> immunoélectrophorèse des protéines immunofixation</t>
  </si>
  <si>
    <t>T4 libre (FT4)</t>
  </si>
  <si>
    <t>T3 libre (FT3)</t>
  </si>
  <si>
    <t>urée ururie</t>
  </si>
  <si>
    <t>Vitamine B9 (folates)</t>
  </si>
  <si>
    <t>Albumine (sang)</t>
  </si>
  <si>
    <t xml:space="preserve">Amikacine </t>
  </si>
  <si>
    <t xml:space="preserve">Ammoniaque </t>
  </si>
  <si>
    <t xml:space="preserve">Benzodiazépines </t>
  </si>
  <si>
    <t xml:space="preserve">Bicarbonates (CO2) </t>
  </si>
  <si>
    <t>Bilirubine directe</t>
  </si>
  <si>
    <t xml:space="preserve">Bilirubine totale </t>
  </si>
  <si>
    <t>Calcium (urine)</t>
  </si>
  <si>
    <t>Calcium (sang)</t>
  </si>
  <si>
    <t xml:space="preserve">Carboxyhémoglobine </t>
  </si>
  <si>
    <t xml:space="preserve">Cholestérol HDL </t>
  </si>
  <si>
    <t xml:space="preserve">Cholestérol total </t>
  </si>
  <si>
    <t>Complément C3</t>
  </si>
  <si>
    <t>Complément C4</t>
  </si>
  <si>
    <t xml:space="preserve">Cortisol </t>
  </si>
  <si>
    <t>Créatinine (urine)</t>
  </si>
  <si>
    <t>Créatinine (sang)</t>
  </si>
  <si>
    <t>Cryoglobuline : dépistage (Précipitation à froid)</t>
  </si>
  <si>
    <t>Dépistage drogues urinaires</t>
  </si>
  <si>
    <t xml:space="preserve">Digoxine </t>
  </si>
  <si>
    <t xml:space="preserve">Fer </t>
  </si>
  <si>
    <t xml:space="preserve">Ferritine </t>
  </si>
  <si>
    <t>Gaz du sang</t>
  </si>
  <si>
    <t xml:space="preserve">Gentamicine </t>
  </si>
  <si>
    <t>Glucose (LCR)</t>
  </si>
  <si>
    <t>Glucose (urine)</t>
  </si>
  <si>
    <t>Glucose (sang)</t>
  </si>
  <si>
    <t xml:space="preserve">Haptoglobine </t>
  </si>
  <si>
    <t>Lactates (LCR)</t>
  </si>
  <si>
    <t>Lactates (sang)</t>
  </si>
  <si>
    <t>Lipase : sang</t>
  </si>
  <si>
    <t>Lithium sérique</t>
  </si>
  <si>
    <t xml:space="preserve">Paracétamol </t>
  </si>
  <si>
    <t xml:space="preserve">Phosphatases alcalines (PAL) </t>
  </si>
  <si>
    <t>Phosphore (urine)</t>
  </si>
  <si>
    <t>Phosphore (sang)</t>
  </si>
  <si>
    <t xml:space="preserve">Préalbumine </t>
  </si>
  <si>
    <t xml:space="preserve">Procalcitonine </t>
  </si>
  <si>
    <t>Protéine C réactive (CRP)</t>
  </si>
  <si>
    <t>Protéine de Bence Jones</t>
  </si>
  <si>
    <t>Protéines (LCR)</t>
  </si>
  <si>
    <t>Protéines (urine)</t>
  </si>
  <si>
    <t>Protéines (sang)</t>
  </si>
  <si>
    <t xml:space="preserve">Transferrine </t>
  </si>
  <si>
    <t xml:space="preserve">Triglycérides </t>
  </si>
  <si>
    <t>Urée (urine)</t>
  </si>
  <si>
    <t>Urée (sang)</t>
  </si>
  <si>
    <t>Valproate de sodium</t>
  </si>
  <si>
    <t>Vancomycine</t>
  </si>
  <si>
    <t xml:space="preserve">Vitamine B12 </t>
  </si>
  <si>
    <t xml:space="preserve">Vitamine D </t>
  </si>
  <si>
    <t xml:space="preserve">SST </t>
  </si>
  <si>
    <t xml:space="preserve">Lecture microscopique sur frottis coloré MGG </t>
  </si>
  <si>
    <t xml:space="preserve">Lecture microscopique sur frottis médullaire coloré MGG </t>
  </si>
  <si>
    <t xml:space="preserve">Lecture microscopique sur frottis médullaire après coloration de PERLS </t>
  </si>
  <si>
    <t xml:space="preserve">Immuno turbidimétrique                                             </t>
  </si>
  <si>
    <t>Mesure du cryoprécipité à froid</t>
  </si>
  <si>
    <t>Immunochromatographie par compétition</t>
  </si>
  <si>
    <t>Potentiométrie et ampérométrie</t>
  </si>
  <si>
    <t>Pot à selles</t>
  </si>
  <si>
    <t>Sang</t>
  </si>
  <si>
    <t xml:space="preserve">Urine </t>
  </si>
  <si>
    <t>Recherche Pneumocoque (Ag soluble urinaire)</t>
  </si>
  <si>
    <t>Recherche Légionelle (Ag soluble urinaire)</t>
  </si>
  <si>
    <t>Recherche paludisme</t>
  </si>
  <si>
    <t>Recherche Adénovirus/Rotavirus/Norovirus</t>
  </si>
  <si>
    <r>
      <t xml:space="preserve">immunochromatographie                                                     </t>
    </r>
    <r>
      <rPr>
        <b/>
        <sz val="3"/>
        <rFont val="Arial"/>
        <family val="2"/>
      </rPr>
      <t/>
    </r>
  </si>
  <si>
    <t>Technique manuelle</t>
  </si>
  <si>
    <t>"sandwich" par EL</t>
  </si>
  <si>
    <t>Agglutination</t>
  </si>
  <si>
    <t>48h si conservé à +4°C</t>
  </si>
  <si>
    <t>7j à +4°</t>
  </si>
  <si>
    <r>
      <t xml:space="preserve">4j/7 </t>
    </r>
    <r>
      <rPr>
        <sz val="7"/>
        <rFont val="Arial"/>
        <family val="2"/>
      </rPr>
      <t>(sauf AES)</t>
    </r>
  </si>
  <si>
    <t>6 mois à -20°</t>
  </si>
  <si>
    <t>6j à +4°</t>
  </si>
  <si>
    <t>4j/7</t>
  </si>
  <si>
    <t>5j à +4°</t>
  </si>
  <si>
    <t>Paludisme P.falciparum plasmodium malaria Paludisme</t>
  </si>
  <si>
    <t>Légionelle urine antigénurie légionelliose Ag soluble</t>
  </si>
  <si>
    <t>Antigénurie pneumocoque urine Ag soluble</t>
  </si>
  <si>
    <t>Recherche Adénovirus/Rotavirus/Norovirus Diarrhées selles</t>
  </si>
  <si>
    <t xml:space="preserve">VRS Virus PCR bronchiolite </t>
  </si>
  <si>
    <t>Sérologie CMV cytomégalovirus</t>
  </si>
  <si>
    <t>Sérologie CMV (IgM/IgG)</t>
  </si>
  <si>
    <t>Sérologie de dépistage HIV</t>
  </si>
  <si>
    <t>Sérologie de dépistage HIV VIH SIDA</t>
  </si>
  <si>
    <t>Sérologie Rubéole (IgM/IgG)</t>
  </si>
  <si>
    <t>Sérologie Toxoplasmose (IgM/IgG)</t>
  </si>
  <si>
    <t>Synthèse intrathécale Lyme LCR neuroborréliose</t>
  </si>
  <si>
    <t>sérologie de Lyme (sérum) borréliose maladie</t>
  </si>
  <si>
    <t>sérologie Hépatite A (IgM) HAV</t>
  </si>
  <si>
    <t>sérologie Hépatite B : Ac anti-HBs HBV</t>
  </si>
  <si>
    <t>sérologie Hépatite B : Ac anti-HBc HBV</t>
  </si>
  <si>
    <t>sérologie Hépatite B : Ag HBs HBV</t>
  </si>
  <si>
    <t>Confirmation toxoplasmose : IgM (2e technique)</t>
  </si>
  <si>
    <t>Sérologie de Lyme (LCR)</t>
  </si>
  <si>
    <t>Sérologie de Lyme (sérum)</t>
  </si>
  <si>
    <t>Sérologie Hépatite A (IgM)</t>
  </si>
  <si>
    <t>Sérologie Hépatite B : Ac anti-HBs</t>
  </si>
  <si>
    <t>Sérologie Hépatite B : Ac anti-HBc</t>
  </si>
  <si>
    <t>Sérologie Hépatite B : Ag HBs</t>
  </si>
  <si>
    <t>Sérologie Hépatite C (Ig totaux)</t>
  </si>
  <si>
    <t>Sérologie Hépatite C HCV</t>
  </si>
  <si>
    <t>Sérologie Syphilis</t>
  </si>
  <si>
    <t>Sérologie EBV : IgG anti-VCA, IgG anti-EBNA, IgM anti-VCA</t>
  </si>
  <si>
    <t>Sérologie Syphilis Treponema pallidum VDRL TPHA</t>
  </si>
  <si>
    <t>Sérologie EBV : IgG anti-VCA, IgG anti-EBNA, IgM anti-VCA Epstein-Barr</t>
  </si>
  <si>
    <t>Sources bibliographiques</t>
  </si>
  <si>
    <t>Rq : les sources bibliographiques ci-dessous permettent d'établir un délai maximal. Le laboratoire se réserve le droit d'exiger des délais plus courts (optimisation de la prise en charge du patient, de l'organisation au laboratoire…)</t>
  </si>
  <si>
    <t>n°</t>
  </si>
  <si>
    <t>Document</t>
  </si>
  <si>
    <t>Localisation</t>
  </si>
  <si>
    <t>Stability study of 80 analytes in whole blood and in serum or plasma -Portugal- CHU Timone Marseille</t>
  </si>
  <si>
    <t>LAB-:DX-056</t>
  </si>
  <si>
    <t>Le Myélogramme GFHC - Feuillets de biologie n°342 - Mai 2018</t>
  </si>
  <si>
    <t>Doc joint SH Form Myélogramme</t>
  </si>
  <si>
    <t>GFHT: Stabilité des paramètres d'hémostase générale et délais de réalisation des analyses - Décembre 2018 (tableau récapitulatif)</t>
  </si>
  <si>
    <t>HEM-:DX-046</t>
  </si>
  <si>
    <t>Fiches techniques STAGO</t>
  </si>
  <si>
    <t>Paillasse Hémato</t>
  </si>
  <si>
    <t>Fiches techniques tubes BD</t>
  </si>
  <si>
    <t>Réserve labo</t>
  </si>
  <si>
    <t>Données EFS (Etat de l'art)</t>
  </si>
  <si>
    <t>Fiches techniques Roche</t>
  </si>
  <si>
    <t>Classeurs paillasse Biochimie</t>
  </si>
  <si>
    <t>REMIC 2018</t>
  </si>
  <si>
    <t>BAC-:DX-036</t>
  </si>
  <si>
    <t>Fiches techniques Biomérieux</t>
  </si>
  <si>
    <t>Classeur techniques manuelles</t>
  </si>
  <si>
    <t>Source</t>
  </si>
  <si>
    <t>ECBU (examen cytobactériologique des urines)</t>
  </si>
  <si>
    <t>Hémocultures</t>
  </si>
  <si>
    <t>LCR cytobactériologie</t>
  </si>
  <si>
    <t>Infection ORL</t>
  </si>
  <si>
    <t>Recherche de BMR/BHRE/SARM</t>
  </si>
  <si>
    <t>Examen cytobactériologique des prélèvements respiratoires</t>
  </si>
  <si>
    <t>Coproculture</t>
  </si>
  <si>
    <t>Recherche de toxine B de C.diffile</t>
  </si>
  <si>
    <t>Analyse biopsie muqueuse colique</t>
  </si>
  <si>
    <t>Analyse bactériologique de dispositifs (matériels)</t>
  </si>
  <si>
    <t>Analyse bactériologique des prélèvements génitaux (homme et femme)</t>
  </si>
  <si>
    <t>Examen parasitologique des selles</t>
  </si>
  <si>
    <t>Recherche de gale</t>
  </si>
  <si>
    <t>Examen cytobactériologique des liquides de ponction</t>
  </si>
  <si>
    <t>Examen cytobactériologique des pus</t>
  </si>
  <si>
    <t>Examen bactériologique des prélèvements périphériques du nouveau-né</t>
  </si>
  <si>
    <t>Scotch test anal</t>
  </si>
  <si>
    <t>Analyse mycologique (phanères, peau, muqueuses…)</t>
  </si>
  <si>
    <t>Analyse bactériologique des prélèvements ostéo-articulaires</t>
  </si>
  <si>
    <t>Cytologie urinaire seule</t>
  </si>
  <si>
    <t>Cytologie des liquides</t>
  </si>
  <si>
    <t>Recherche du virus VRS (PCR)</t>
  </si>
  <si>
    <t>Recherche du virus de la grippe (PCR)</t>
  </si>
  <si>
    <t>Grippe A B H1N1 PCR Virus</t>
  </si>
  <si>
    <t>Ecouvillon</t>
  </si>
  <si>
    <t>LCR cytobactériologie liquide</t>
  </si>
  <si>
    <t>Recherche de BMR/BHRE/SARM VRE ERG ERV BLSE</t>
  </si>
  <si>
    <t>Infection ORL occulaire œil oreille nez gorge</t>
  </si>
  <si>
    <t>Analyse mycologique (phanères, peau, muqueuses…) champignons filamenteux dermatophytes mycose</t>
  </si>
  <si>
    <t>Coproculture examen bactériologique des selles salmonelle shigella campylobacter</t>
  </si>
  <si>
    <t>Recherche de toxine B de C.diffile colite pseudo membraneuse clostridium</t>
  </si>
  <si>
    <t>Analyse biopsie muqueuse colique klebiella oxytoca</t>
  </si>
  <si>
    <t>Analyse bactériologique de dispositifs (matériels) cathéter VVC voie veineuse dialyse picc line pac</t>
  </si>
  <si>
    <t>Recherche de vaginose (Nugent)</t>
  </si>
  <si>
    <t>Recherche de streptocoque B</t>
  </si>
  <si>
    <t>Recherche de streptocoque B agalactiae</t>
  </si>
  <si>
    <t>Recherche de vaginose (Nugent) score</t>
  </si>
  <si>
    <t>Analyse bactériologique des prélèvements génitaux (homme et femme) vaginal PV urétrite</t>
  </si>
  <si>
    <t>Examen parasitologique des selles kystes amibe œufs</t>
  </si>
  <si>
    <t>Recherche de gale sarcopte</t>
  </si>
  <si>
    <t>Examen cytobactériologique des liquides de ponction abcès pleural ascite péricardique articulaire</t>
  </si>
  <si>
    <t>Cytologie des iquides de ponction abcès pleural ascite péricardique articulaire</t>
  </si>
  <si>
    <t>Examen cytobactériologique des pus abcès collection profond superficiel</t>
  </si>
  <si>
    <t>Examen bactériologique des prélèvements périphériques du nouveau-né liquide gastrique</t>
  </si>
  <si>
    <t>Méthode qualitative automatisée en milieu liquide (détection de croissance par fluorescence)</t>
  </si>
  <si>
    <t>Culture sur gélose, identification, antibiogramme</t>
  </si>
  <si>
    <t>Cellule Kova puis formule sur frottis coloré au MGG</t>
  </si>
  <si>
    <t>Cytologie sur cellule Kova puis formule sur frottis coloré au MGG, culture sur gélose, identification, antibiogramme</t>
  </si>
  <si>
    <t>Examen direct, culture sur gélose, identification, antibiogramme</t>
  </si>
  <si>
    <t>Examen direct après coloration de Gram</t>
  </si>
  <si>
    <t>PCR en temps réel</t>
  </si>
  <si>
    <t>Selles</t>
  </si>
  <si>
    <t>Flacon stérile</t>
  </si>
  <si>
    <t>Borate</t>
  </si>
  <si>
    <t>Borate + Tube urine</t>
  </si>
  <si>
    <t>Examen cytobactériologique des prélèvements respiratoires crachats aspiration bronchique expectoration LBA sécrétions ECBC</t>
  </si>
  <si>
    <t>Ecouvillon bleu</t>
  </si>
  <si>
    <t>Flacon/Ecouvillon</t>
  </si>
  <si>
    <t>Prélèvement naso-pharyngé</t>
  </si>
  <si>
    <t>GeneXpert (Cepheid)</t>
  </si>
  <si>
    <t>Technique manuelle, Vitek2</t>
  </si>
  <si>
    <t>Peau</t>
  </si>
  <si>
    <t>Technique manuelle / GeneXpert (Cepheid)</t>
  </si>
  <si>
    <t>Identification macroscopique et microscopique</t>
  </si>
  <si>
    <t>Identification microscopique</t>
  </si>
  <si>
    <t>1h30 (pour examen direct sur demande du clinicien)</t>
  </si>
  <si>
    <t xml:space="preserve">1h30 (pour examen direct) </t>
  </si>
  <si>
    <t xml:space="preserve">Rajout si LCR congelé </t>
  </si>
  <si>
    <t xml:space="preserve"> 2h si pot stérile
12h si milieu de transport</t>
  </si>
  <si>
    <t>12h sur milieu de transport</t>
  </si>
  <si>
    <t>Immédiatement en per-partum</t>
  </si>
  <si>
    <t>2h pour liquide gastrique
6h pour prélèvement sur milieu de transport</t>
  </si>
  <si>
    <t>2h (examen direct liquide gastrique)</t>
  </si>
  <si>
    <t>Délai d'acheminement 1 au laboratoire</t>
  </si>
  <si>
    <t>T°C acheminement 1</t>
  </si>
  <si>
    <t>Délai 2</t>
  </si>
  <si>
    <t>T° acheminement 2</t>
  </si>
  <si>
    <t>Instructions complémentaires</t>
  </si>
  <si>
    <t>Instructions complémentaires :</t>
  </si>
  <si>
    <t xml:space="preserve">                         MANUELS DE PRELEVEMENT</t>
  </si>
  <si>
    <t>Immédiat</t>
  </si>
  <si>
    <t xml:space="preserve">Sans délai </t>
  </si>
  <si>
    <t>+4°C</t>
  </si>
  <si>
    <t>Anal</t>
  </si>
  <si>
    <t>Analyse microscopique</t>
  </si>
  <si>
    <t>Cf Manuel de prélèvement</t>
  </si>
  <si>
    <t>Fiches techniques Cepheid</t>
  </si>
  <si>
    <t>Classeur Cepheid</t>
  </si>
  <si>
    <t>12h sur milieu de transport à 36SA</t>
  </si>
  <si>
    <t xml:space="preserve"> 2h si pot stérile</t>
  </si>
  <si>
    <t>2h en per-partum</t>
  </si>
  <si>
    <t>Recherche de Mycoplasma genitalium</t>
  </si>
  <si>
    <t>Cf Fiche de prélèvement BMR</t>
  </si>
  <si>
    <t>Cf Fiche de prélèvement ORL</t>
  </si>
  <si>
    <t>Cf Fiche de prélèvement cutané</t>
  </si>
  <si>
    <t>Cf Fiches de prélèvement respiratoire</t>
  </si>
  <si>
    <t>Cf Fiches de prélèvement pus</t>
  </si>
  <si>
    <t>Cf Fiches de prélèvement génitaux</t>
  </si>
  <si>
    <t>Cf Fiches de prélèvement dispositifs intravasculaires</t>
  </si>
  <si>
    <t>Cf Fiches de prélèvement pus, liquides</t>
  </si>
  <si>
    <t>Cf Fiches de prélèvement nouveau-né</t>
  </si>
  <si>
    <t>Cf Fiches de prélèvement ostéo-articulaire, pus, liquides</t>
  </si>
  <si>
    <t>Urine (cf fiche de prélèvement urine)</t>
  </si>
  <si>
    <t>Sang (cf fiche de prélèvement hémocultures)</t>
  </si>
  <si>
    <t>Fiches techniques autres</t>
  </si>
  <si>
    <t>7j</t>
  </si>
  <si>
    <t>Recherche de Mycoplasma genitalium (IST) (MST)</t>
  </si>
  <si>
    <t>Recherche de Trichomonas vaginalis</t>
  </si>
  <si>
    <t>Recherche de Trichomonas vaginalis IST MST</t>
  </si>
  <si>
    <t>Recherche du SARS-CoV-2 (PCR)</t>
  </si>
  <si>
    <t>Recherche du SARS-CoV-2 (PCR) Covid-19 Coronavirus</t>
  </si>
  <si>
    <t>8/11</t>
  </si>
  <si>
    <t>Immunochromatographie/PCR en temps réel</t>
  </si>
  <si>
    <t>8j à +4°</t>
  </si>
  <si>
    <t>Recherche d'entérovirus (LCR)</t>
  </si>
  <si>
    <t>Cf Fiches de prélèvement LCR</t>
  </si>
  <si>
    <t>3j à +4°</t>
  </si>
  <si>
    <t>Recherche d'entérovirus (LCR) méningite</t>
  </si>
  <si>
    <t>Recherche de Chlamydia trachomatis / Neisseria gonorrheae</t>
  </si>
  <si>
    <t>Recherche de Chlamydia trachomatis / Neisseria gonorrheae gonocoque IST MST</t>
  </si>
  <si>
    <t>Glace sans contact direct</t>
  </si>
  <si>
    <t>30mn</t>
  </si>
  <si>
    <t>Etat de l'art</t>
  </si>
  <si>
    <t>Annales de Biologie Clinique- Influence de la température et du délai avant centrifugation sur la stabilité de 28 paramètres janvier-février 2005</t>
  </si>
  <si>
    <t>LAB-:DX-055</t>
  </si>
  <si>
    <t>Delai de conservation post ana des échantillons sanguins permettant un ajout ou une réanalyse</t>
  </si>
  <si>
    <t>LAB-:DX-054</t>
  </si>
  <si>
    <t>Roche CARDIAC POC Troponin T -cobas</t>
  </si>
  <si>
    <t>LAB-:DX-057</t>
  </si>
  <si>
    <t>Double-cliquer sur les liens ci-dessous pour ouvrir la fiche de prélèvement souhaitée :</t>
  </si>
  <si>
    <t>T°C ambiante</t>
  </si>
  <si>
    <t>STAc MAX (Stago)</t>
  </si>
  <si>
    <t>Vidas 3 (Biomérieux)</t>
  </si>
  <si>
    <t>Anti-thyroglobuline (anti-TG)</t>
  </si>
  <si>
    <t>Anti-thyroperoxydase (anti-TPO)</t>
  </si>
  <si>
    <t>Pour les prélèvements hors microbiologie :</t>
  </si>
  <si>
    <t>Calcium ionisé Ca2+</t>
  </si>
  <si>
    <t>Calcium ionisé (sur gaz du sang)</t>
  </si>
  <si>
    <t>Fiches techniques Sebia</t>
  </si>
  <si>
    <t>24h à +4°C</t>
  </si>
  <si>
    <t>Double-cliquer pour accéder à la page :</t>
  </si>
  <si>
    <t>Lactate artériel/veineux</t>
  </si>
  <si>
    <t>"compétition" par EL</t>
  </si>
  <si>
    <t xml:space="preserve">Méthode ELFA </t>
  </si>
  <si>
    <t>Pour la diffusion</t>
  </si>
  <si>
    <t>Partir de ce document puis :</t>
  </si>
  <si>
    <t>Feuille de calcul</t>
  </si>
  <si>
    <t>Liste analyses</t>
  </si>
  <si>
    <t>Liste de tubes</t>
  </si>
  <si>
    <t>Procédure pour diffusion</t>
  </si>
  <si>
    <t>2) Protéger le document</t>
  </si>
  <si>
    <t>Révision &gt; Protéger le classeur</t>
  </si>
  <si>
    <t>Mot de passe : labo32</t>
  </si>
  <si>
    <t>3) En cas de modification d'une page</t>
  </si>
  <si>
    <t>Révision &gt; Oter protection feuille &gt; mdp : labo32</t>
  </si>
  <si>
    <t>Faire modif</t>
  </si>
  <si>
    <t>Révision &gt; Protection feuille &gt; mdp : labo32</t>
  </si>
  <si>
    <t>Temps de céphaline avec activateur PTTA TCA</t>
  </si>
  <si>
    <t>Colorimétrie, Cytométrie en flux, Impédance</t>
  </si>
  <si>
    <t>Numération formule sanguine (NFS)</t>
  </si>
  <si>
    <t>TP (taux de prothrombine)</t>
  </si>
  <si>
    <t>TCA  (temps de céphaline avec activateur)</t>
  </si>
  <si>
    <t>CPK</t>
  </si>
  <si>
    <t>ACE (Antigène carcino-embryonnaire)</t>
  </si>
  <si>
    <t>AFP (alpha-foetoprotéine)</t>
  </si>
  <si>
    <t>Ethanol (alcool éthylique)</t>
  </si>
  <si>
    <t xml:space="preserve">Antidépresseurs tricycliques </t>
  </si>
  <si>
    <t>1) Masquer/Démasquer les onglets suivants :</t>
  </si>
  <si>
    <t>NE PAS ENREGISTRER CE DOCUMENT, LAISSER LA VERSION INITIALE !!!!!</t>
  </si>
  <si>
    <t>GGT (gamma-GT)</t>
  </si>
  <si>
    <t>Acide urique (urine)</t>
  </si>
  <si>
    <t>Acide urique (urine) uraturie uricurie urate urine</t>
  </si>
  <si>
    <t>Acide urique (sang)</t>
  </si>
  <si>
    <t>Médullogramme aspiration médullaire myélogramme hémopathie myelogramme medullogramme</t>
  </si>
  <si>
    <t>Hémocultures hemocultures</t>
  </si>
  <si>
    <t>Virtuo, Technique manuelle, Vitek2</t>
  </si>
  <si>
    <t>&lt;30' si UV/UVI - &lt;3h si Urgence relative</t>
  </si>
  <si>
    <t>GeneXpert (Cepheid) / InGenius (ELITECH)</t>
  </si>
  <si>
    <t>Recherche de Chlamydia penumoniae / Mycoplasma pneumoniae / Legionella pneumophilla (PCR)</t>
  </si>
  <si>
    <t>Recherche de Chlamydia penumoniae / Mycoplasma pneumoniae / Legionella pneumophilla (PCR) bactéries atypiques respiratoires</t>
  </si>
  <si>
    <t>InGenius (ELITECH)</t>
  </si>
  <si>
    <t>Fiche technique Elitech</t>
  </si>
  <si>
    <t>Classeur ELITECH</t>
  </si>
  <si>
    <t>11/17</t>
  </si>
  <si>
    <t>Vitros XT7600 - ORTHO</t>
  </si>
  <si>
    <t>Réflectométrie</t>
  </si>
  <si>
    <t>Potentiométrie directe</t>
  </si>
  <si>
    <t>Turbidimétrie</t>
  </si>
  <si>
    <t>Fiches techniques Ortho (Vitros)</t>
  </si>
  <si>
    <t>Nouvelle valeur</t>
  </si>
  <si>
    <t>Troponine I</t>
  </si>
  <si>
    <t>Sérologie Rubéole IgG</t>
  </si>
  <si>
    <t>B2-microglobuline</t>
  </si>
  <si>
    <t>Beta2 microglobuline béta2 µglobuline beta 2</t>
  </si>
  <si>
    <t>Facteur Rhumatoïde</t>
  </si>
  <si>
    <t>Facteur rhumatoïde FR rhumatoide</t>
  </si>
  <si>
    <t>Magnésium</t>
  </si>
  <si>
    <t>Magnésiémie magnésium mg2+</t>
  </si>
  <si>
    <t>Immunoagglutination</t>
  </si>
  <si>
    <t>Cytologie optique (automate ou cellelue Kova), culture sur gélose, identification, antibiogramme</t>
  </si>
  <si>
    <t>Cytologie optique (automate ou cellelue Kova)</t>
  </si>
  <si>
    <t>Technique manuelle, DxU, Vitek2</t>
  </si>
  <si>
    <t>Technique manuelle, DxU</t>
  </si>
  <si>
    <t>Sofia 2 / GeneXpert (Cepheid)</t>
  </si>
  <si>
    <t>Technique manuelle / Sofia2</t>
  </si>
  <si>
    <t>Fiche technique ThermoFisher</t>
  </si>
  <si>
    <t>Vitros XT7600 - ORTHO / Vidas3 (Biomérieux)</t>
  </si>
  <si>
    <t>Magnésiémie magnésium mg2+ magnesium</t>
  </si>
  <si>
    <t>214MDP-:FE-007-16</t>
  </si>
  <si>
    <t>valproate de sodium acide valproïque dépakine acide valproique</t>
  </si>
  <si>
    <t xml:space="preserve">troponine I marqueur cardiaque </t>
  </si>
  <si>
    <t>PCR HSV</t>
  </si>
  <si>
    <t>PCR HSV1 HSV2 Herpes herpès</t>
  </si>
  <si>
    <t>Cf Fiches de prélèvement génitaux ou LCR</t>
  </si>
  <si>
    <t>Recherche SARM sur flacon hémoculture (avis infectiologie uniquement) MRSA</t>
  </si>
  <si>
    <t>Cf Fiches de prélèvement Hémocultures</t>
  </si>
  <si>
    <t>N/A</t>
  </si>
  <si>
    <t>Recherche SARM sur flacon hémoculture positif (avis infectiologie uniquement)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</si>
</sst>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6" x14ac:knownFonts="1"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0"/>
      <name val="Arial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b/>
      <i/>
      <sz val="12"/>
      <name val="Arial"/>
      <family val="2"/>
    </font>
    <font>
      <sz val="7"/>
      <name val="Arial"/>
      <family val="2"/>
    </font>
    <font>
      <sz val="6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6"/>
      <name val="Arial"/>
      <family val="2"/>
    </font>
    <font>
      <sz val="12"/>
      <name val="Arial"/>
      <family val="2"/>
    </font>
    <font>
      <b/>
      <u/>
      <sz val="12"/>
      <color indexed="12"/>
      <name val="Arial"/>
      <family val="2"/>
    </font>
    <font>
      <b/>
      <sz val="8"/>
      <color indexed="30"/>
      <name val="Arial"/>
      <family val="2"/>
    </font>
    <font>
      <b/>
      <sz val="3"/>
      <name val="Arial"/>
      <family val="2"/>
    </font>
    <font>
      <i/>
      <sz val="9"/>
      <name val="Arial"/>
      <family val="2"/>
    </font>
    <font>
      <b/>
      <u/>
      <sz val="11"/>
      <color rgb="FF0070C0"/>
      <name val="Arial"/>
      <family val="2"/>
    </font>
    <font>
      <b/>
      <sz val="6"/>
      <color theme="3" tint="0.39997558519241921"/>
      <name val="Arial"/>
      <family val="2"/>
    </font>
    <font>
      <b/>
      <sz val="8"/>
      <color rgb="FFFF0000"/>
      <name val="Arial"/>
      <family val="2"/>
    </font>
    <font>
      <b/>
      <i/>
      <sz val="22"/>
      <name val="Calibri"/>
      <family val="2"/>
      <scheme val="minor"/>
    </font>
    <font>
      <b/>
      <i/>
      <sz val="11"/>
      <color rgb="FFFF0000"/>
      <name val="Arial"/>
      <family val="2"/>
    </font>
    <font>
      <b/>
      <sz val="16"/>
      <color rgb="FF0070C0"/>
      <name val="Arial"/>
      <family val="2"/>
    </font>
    <font>
      <b/>
      <sz val="12"/>
      <color rgb="FFFF0000"/>
      <name val="Arial"/>
      <family val="2"/>
    </font>
    <font>
      <i/>
      <sz val="11"/>
      <name val="Arial"/>
      <family val="2"/>
    </font>
    <font>
      <b/>
      <sz val="24"/>
      <color rgb="FFFF0000"/>
      <name val="Arial"/>
      <family val="2"/>
    </font>
    <font>
      <sz val="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</fills>
  <borders count="4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3" fillId="0" borderId="0" applyNumberFormat="0" applyFill="0" applyBorder="0" applyAlignment="0" applyProtection="0"/>
    <xf numFmtId="0" fontId="4" fillId="20" borderId="1" applyNumberFormat="0" applyAlignment="0" applyProtection="0"/>
    <xf numFmtId="0" fontId="5" fillId="0" borderId="2" applyNumberFormat="0" applyFill="0" applyAlignment="0" applyProtection="0"/>
    <xf numFmtId="0" fontId="6" fillId="21" borderId="3" applyNumberFormat="0" applyFont="0" applyAlignment="0" applyProtection="0"/>
    <xf numFmtId="0" fontId="7" fillId="7" borderId="1" applyNumberFormat="0" applyAlignment="0" applyProtection="0"/>
    <xf numFmtId="0" fontId="8" fillId="3" borderId="0" applyNumberFormat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9" fillId="22" borderId="0" applyNumberFormat="0" applyBorder="0" applyAlignment="0" applyProtection="0"/>
    <xf numFmtId="0" fontId="6" fillId="0" borderId="0"/>
    <xf numFmtId="0" fontId="10" fillId="4" borderId="0" applyNumberFormat="0" applyBorder="0" applyAlignment="0" applyProtection="0"/>
    <xf numFmtId="0" fontId="11" fillId="20" borderId="4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8" applyNumberFormat="0" applyFill="0" applyAlignment="0" applyProtection="0"/>
    <xf numFmtId="0" fontId="18" fillId="23" borderId="9" applyNumberFormat="0" applyAlignment="0" applyProtection="0"/>
  </cellStyleXfs>
  <cellXfs count="164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/>
    <xf numFmtId="0" fontId="20" fillId="25" borderId="10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10" xfId="0" applyFont="1" applyBorder="1" applyAlignment="1">
      <alignment horizontal="center"/>
    </xf>
    <xf numFmtId="0" fontId="21" fillId="26" borderId="10" xfId="0" applyFont="1" applyFill="1" applyBorder="1" applyAlignment="1">
      <alignment horizontal="center"/>
    </xf>
    <xf numFmtId="0" fontId="22" fillId="0" borderId="0" xfId="0" applyFont="1"/>
    <xf numFmtId="0" fontId="21" fillId="26" borderId="0" xfId="0" applyFont="1" applyFill="1" applyBorder="1" applyAlignment="1">
      <alignment horizontal="center"/>
    </xf>
    <xf numFmtId="0" fontId="0" fillId="0" borderId="11" xfId="0" applyBorder="1"/>
    <xf numFmtId="0" fontId="0" fillId="0" borderId="0" xfId="0" applyBorder="1"/>
    <xf numFmtId="0" fontId="0" fillId="0" borderId="12" xfId="0" applyBorder="1"/>
    <xf numFmtId="0" fontId="6" fillId="0" borderId="11" xfId="0" applyFont="1" applyBorder="1"/>
    <xf numFmtId="0" fontId="6" fillId="0" borderId="0" xfId="0" applyFont="1" applyFill="1" applyBorder="1"/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11" xfId="0" applyFont="1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6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vertical="center"/>
    </xf>
    <xf numFmtId="0" fontId="23" fillId="0" borderId="15" xfId="0" applyFont="1" applyBorder="1" applyAlignment="1">
      <alignment vertical="center"/>
    </xf>
    <xf numFmtId="0" fontId="23" fillId="0" borderId="16" xfId="0" applyFont="1" applyBorder="1" applyAlignment="1">
      <alignment vertical="center"/>
    </xf>
    <xf numFmtId="0" fontId="20" fillId="0" borderId="0" xfId="0" applyFont="1" applyFill="1" applyBorder="1" applyAlignment="1">
      <alignment horizontal="center"/>
    </xf>
    <xf numFmtId="0" fontId="0" fillId="0" borderId="0" xfId="0" applyAlignment="1"/>
    <xf numFmtId="49" fontId="28" fillId="0" borderId="17" xfId="0" applyNumberFormat="1" applyFont="1" applyBorder="1" applyAlignment="1" applyProtection="1">
      <alignment vertical="center" wrapText="1"/>
      <protection locked="0"/>
    </xf>
    <xf numFmtId="0" fontId="28" fillId="0" borderId="17" xfId="0" applyFont="1" applyBorder="1" applyAlignment="1">
      <alignment horizontal="center" vertical="center"/>
    </xf>
    <xf numFmtId="0" fontId="28" fillId="0" borderId="17" xfId="0" applyFont="1" applyBorder="1" applyAlignment="1">
      <alignment vertical="center"/>
    </xf>
    <xf numFmtId="0" fontId="28" fillId="0" borderId="17" xfId="0" applyFont="1" applyBorder="1" applyAlignment="1">
      <alignment vertical="center" wrapText="1"/>
    </xf>
    <xf numFmtId="0" fontId="28" fillId="0" borderId="17" xfId="0" applyFont="1" applyBorder="1" applyAlignment="1" applyProtection="1">
      <alignment vertical="center" wrapText="1"/>
      <protection locked="0"/>
    </xf>
    <xf numFmtId="0" fontId="28" fillId="0" borderId="17" xfId="0" applyFont="1" applyBorder="1" applyAlignment="1">
      <alignment horizontal="center" vertical="center" wrapText="1"/>
    </xf>
    <xf numFmtId="0" fontId="6" fillId="0" borderId="0" xfId="0" applyFont="1" applyAlignment="1"/>
    <xf numFmtId="0" fontId="36" fillId="0" borderId="0" xfId="0" applyFont="1" applyAlignment="1">
      <alignment horizontal="left" vertical="center"/>
    </xf>
    <xf numFmtId="0" fontId="20" fillId="0" borderId="0" xfId="31" applyFont="1" applyAlignment="1" applyProtection="1">
      <alignment horizontal="left" vertical="center" wrapText="1"/>
    </xf>
    <xf numFmtId="0" fontId="28" fillId="27" borderId="17" xfId="0" applyFont="1" applyFill="1" applyBorder="1" applyAlignment="1">
      <alignment horizontal="left" vertical="center" wrapText="1"/>
    </xf>
    <xf numFmtId="0" fontId="26" fillId="27" borderId="17" xfId="0" applyFont="1" applyFill="1" applyBorder="1" applyAlignment="1">
      <alignment horizontal="left" vertical="center" wrapText="1"/>
    </xf>
    <xf numFmtId="0" fontId="28" fillId="0" borderId="17" xfId="0" applyFont="1" applyFill="1" applyBorder="1" applyAlignment="1">
      <alignment horizontal="left" vertical="center" wrapText="1"/>
    </xf>
    <xf numFmtId="0" fontId="28" fillId="0" borderId="17" xfId="0" applyFont="1" applyFill="1" applyBorder="1" applyAlignment="1">
      <alignment horizontal="center" vertical="center"/>
    </xf>
    <xf numFmtId="49" fontId="26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26" fillId="0" borderId="17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/>
    </xf>
    <xf numFmtId="0" fontId="0" fillId="0" borderId="17" xfId="0" applyBorder="1"/>
    <xf numFmtId="49" fontId="28" fillId="0" borderId="17" xfId="33" applyNumberFormat="1" applyFont="1" applyFill="1" applyBorder="1" applyAlignment="1" applyProtection="1">
      <alignment horizontal="left" vertical="center" wrapText="1"/>
      <protection locked="0"/>
    </xf>
    <xf numFmtId="0" fontId="28" fillId="0" borderId="17" xfId="33" applyFont="1" applyBorder="1" applyAlignment="1">
      <alignment vertical="center"/>
    </xf>
    <xf numFmtId="0" fontId="26" fillId="0" borderId="17" xfId="33" applyFont="1" applyBorder="1" applyAlignment="1">
      <alignment vertical="center"/>
    </xf>
    <xf numFmtId="49" fontId="28" fillId="0" borderId="17" xfId="33" applyNumberFormat="1" applyFont="1" applyFill="1" applyBorder="1" applyAlignment="1">
      <alignment vertical="center" wrapText="1"/>
    </xf>
    <xf numFmtId="0" fontId="28" fillId="0" borderId="17" xfId="33" applyFont="1" applyBorder="1" applyAlignment="1">
      <alignment horizontal="center" vertical="center"/>
    </xf>
    <xf numFmtId="0" fontId="6" fillId="0" borderId="17" xfId="33" applyFont="1" applyBorder="1" applyAlignment="1">
      <alignment horizontal="center" vertical="center"/>
    </xf>
    <xf numFmtId="0" fontId="6" fillId="0" borderId="17" xfId="33" applyBorder="1" applyAlignment="1">
      <alignment horizontal="center" vertical="center"/>
    </xf>
    <xf numFmtId="0" fontId="20" fillId="0" borderId="17" xfId="33" applyFont="1" applyBorder="1" applyAlignment="1">
      <alignment horizontal="center" vertical="center"/>
    </xf>
    <xf numFmtId="0" fontId="22" fillId="0" borderId="17" xfId="33" applyFont="1" applyBorder="1" applyAlignment="1">
      <alignment horizontal="center" vertical="center"/>
    </xf>
    <xf numFmtId="0" fontId="0" fillId="0" borderId="17" xfId="0" applyBorder="1" applyAlignment="1">
      <alignment wrapText="1"/>
    </xf>
    <xf numFmtId="0" fontId="19" fillId="0" borderId="12" xfId="31" applyBorder="1" applyAlignment="1" applyProtection="1">
      <alignment horizontal="center" vertical="top" wrapText="1"/>
    </xf>
    <xf numFmtId="0" fontId="28" fillId="0" borderId="17" xfId="0" applyFont="1" applyFill="1" applyBorder="1" applyAlignment="1">
      <alignment horizontal="center" vertical="center" wrapText="1"/>
    </xf>
    <xf numFmtId="0" fontId="19" fillId="0" borderId="0" xfId="31" applyAlignment="1" applyProtection="1">
      <alignment horizontal="left" vertical="center"/>
    </xf>
    <xf numFmtId="0" fontId="23" fillId="0" borderId="0" xfId="0" applyFont="1" applyBorder="1" applyAlignment="1">
      <alignment horizontal="left" vertical="center"/>
    </xf>
    <xf numFmtId="0" fontId="23" fillId="0" borderId="12" xfId="0" applyFont="1" applyBorder="1" applyAlignment="1">
      <alignment horizontal="left" vertical="center"/>
    </xf>
    <xf numFmtId="0" fontId="29" fillId="0" borderId="0" xfId="0" applyFont="1"/>
    <xf numFmtId="0" fontId="28" fillId="0" borderId="17" xfId="0" quotePrefix="1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8" fillId="0" borderId="17" xfId="0" quotePrefix="1" applyFont="1" applyBorder="1" applyAlignment="1">
      <alignment horizontal="center" vertical="center" wrapText="1"/>
    </xf>
    <xf numFmtId="0" fontId="26" fillId="0" borderId="17" xfId="0" applyFont="1" applyFill="1" applyBorder="1" applyAlignment="1">
      <alignment horizontal="left" vertical="center" wrapText="1"/>
    </xf>
    <xf numFmtId="0" fontId="0" fillId="0" borderId="17" xfId="0" applyFill="1" applyBorder="1" applyAlignment="1">
      <alignment wrapText="1"/>
    </xf>
    <xf numFmtId="0" fontId="26" fillId="0" borderId="17" xfId="33" applyFont="1" applyFill="1" applyBorder="1" applyAlignment="1">
      <alignment vertical="center"/>
    </xf>
    <xf numFmtId="0" fontId="28" fillId="0" borderId="17" xfId="33" applyFont="1" applyFill="1" applyBorder="1" applyAlignment="1">
      <alignment horizontal="center" vertical="center"/>
    </xf>
    <xf numFmtId="0" fontId="0" fillId="0" borderId="17" xfId="0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/>
    </xf>
    <xf numFmtId="49" fontId="28" fillId="0" borderId="17" xfId="33" applyNumberFormat="1" applyFont="1" applyFill="1" applyBorder="1" applyAlignment="1" applyProtection="1">
      <alignment vertical="center" wrapText="1"/>
      <protection locked="0"/>
    </xf>
    <xf numFmtId="0" fontId="26" fillId="0" borderId="17" xfId="0" applyFont="1" applyFill="1" applyBorder="1" applyAlignment="1">
      <alignment vertical="center" wrapText="1"/>
    </xf>
    <xf numFmtId="0" fontId="0" fillId="0" borderId="17" xfId="0" applyFill="1" applyBorder="1" applyAlignment="1">
      <alignment vertical="center" wrapText="1"/>
    </xf>
    <xf numFmtId="0" fontId="29" fillId="24" borderId="36" xfId="0" applyFont="1" applyFill="1" applyBorder="1" applyAlignment="1">
      <alignment horizontal="center" vertical="center" wrapText="1"/>
    </xf>
    <xf numFmtId="0" fontId="29" fillId="24" borderId="18" xfId="0" applyFont="1" applyFill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/>
    </xf>
    <xf numFmtId="0" fontId="37" fillId="0" borderId="17" xfId="0" applyFont="1" applyBorder="1" applyAlignment="1">
      <alignment horizontal="center" vertical="center" wrapText="1"/>
    </xf>
    <xf numFmtId="49" fontId="28" fillId="0" borderId="17" xfId="0" applyNumberFormat="1" applyFont="1" applyFill="1" applyBorder="1" applyAlignment="1" applyProtection="1">
      <alignment vertical="center" wrapText="1"/>
      <protection locked="0"/>
    </xf>
    <xf numFmtId="49" fontId="26" fillId="0" borderId="17" xfId="0" applyNumberFormat="1" applyFont="1" applyBorder="1" applyAlignment="1" applyProtection="1">
      <alignment vertical="center" wrapText="1"/>
      <protection locked="0"/>
    </xf>
    <xf numFmtId="0" fontId="28" fillId="0" borderId="17" xfId="0" applyFont="1" applyBorder="1" applyAlignment="1">
      <alignment horizontal="left" vertical="center" wrapText="1"/>
    </xf>
    <xf numFmtId="0" fontId="0" fillId="0" borderId="17" xfId="0" applyFill="1" applyBorder="1"/>
    <xf numFmtId="0" fontId="33" fillId="0" borderId="17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0" fontId="20" fillId="0" borderId="17" xfId="0" applyFont="1" applyBorder="1" applyAlignment="1">
      <alignment horizontal="center"/>
    </xf>
    <xf numFmtId="0" fontId="23" fillId="0" borderId="33" xfId="0" applyFont="1" applyBorder="1" applyAlignment="1">
      <alignment horizontal="center" vertical="center"/>
    </xf>
    <xf numFmtId="0" fontId="23" fillId="0" borderId="34" xfId="0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0" fontId="23" fillId="0" borderId="12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25" fillId="0" borderId="0" xfId="0" applyFont="1"/>
    <xf numFmtId="0" fontId="41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/>
    <xf numFmtId="0" fontId="44" fillId="0" borderId="0" xfId="0" applyFont="1"/>
    <xf numFmtId="0" fontId="23" fillId="0" borderId="33" xfId="0" applyFont="1" applyBorder="1" applyAlignment="1">
      <alignment horizontal="center" vertical="center" wrapText="1"/>
    </xf>
    <xf numFmtId="17" fontId="20" fillId="0" borderId="17" xfId="0" quotePrefix="1" applyNumberFormat="1" applyFont="1" applyFill="1" applyBorder="1" applyAlignment="1">
      <alignment horizontal="center" vertical="center"/>
    </xf>
    <xf numFmtId="0" fontId="28" fillId="34" borderId="17" xfId="0" applyFont="1" applyFill="1" applyBorder="1" applyAlignment="1">
      <alignment horizontal="center" vertical="center"/>
    </xf>
    <xf numFmtId="0" fontId="28" fillId="0" borderId="17" xfId="0" applyFont="1" applyFill="1" applyBorder="1" applyAlignment="1">
      <alignment horizontal="center" vertical="center"/>
    </xf>
    <xf numFmtId="49" fontId="28" fillId="0" borderId="17" xfId="33" applyNumberFormat="1" applyFont="1" applyFill="1" applyBorder="1" applyAlignment="1" applyProtection="1">
      <alignment horizontal="left" vertical="center" wrapText="1"/>
      <protection locked="0"/>
    </xf>
    <xf numFmtId="0" fontId="26" fillId="0" borderId="17" xfId="33" applyFont="1" applyBorder="1" applyAlignment="1">
      <alignment vertical="center"/>
    </xf>
    <xf numFmtId="0" fontId="28" fillId="0" borderId="17" xfId="33" applyFont="1" applyBorder="1" applyAlignment="1">
      <alignment horizontal="center" vertical="center"/>
    </xf>
    <xf numFmtId="0" fontId="28" fillId="0" borderId="17" xfId="33" applyFont="1" applyFill="1" applyBorder="1" applyAlignment="1">
      <alignment horizontal="center" vertical="center"/>
    </xf>
    <xf numFmtId="49" fontId="28" fillId="0" borderId="17" xfId="33" applyNumberFormat="1" applyFont="1" applyFill="1" applyBorder="1" applyAlignment="1" applyProtection="1">
      <alignment vertical="center" wrapText="1"/>
      <protection locked="0"/>
    </xf>
    <xf numFmtId="49" fontId="28" fillId="33" borderId="48" xfId="33" applyNumberFormat="1" applyFont="1" applyFill="1" applyBorder="1" applyAlignment="1" applyProtection="1">
      <alignment horizontal="left" vertical="center" wrapText="1"/>
      <protection locked="0"/>
    </xf>
    <xf numFmtId="0" fontId="28" fillId="27" borderId="48" xfId="0" applyFont="1" applyFill="1" applyBorder="1" applyAlignment="1">
      <alignment horizontal="left" vertical="center" wrapText="1"/>
    </xf>
    <xf numFmtId="49" fontId="28" fillId="0" borderId="48" xfId="33" applyNumberFormat="1" applyFont="1" applyFill="1" applyBorder="1" applyAlignment="1" applyProtection="1">
      <alignment horizontal="left" vertical="center" wrapText="1"/>
      <protection locked="0"/>
    </xf>
    <xf numFmtId="0" fontId="0" fillId="0" borderId="17" xfId="0" applyBorder="1" applyAlignment="1">
      <alignment horizontal="center"/>
    </xf>
    <xf numFmtId="0" fontId="26" fillId="0" borderId="17" xfId="33" applyFont="1" applyFill="1" applyBorder="1" applyAlignment="1">
      <alignment horizontal="left" vertical="center"/>
    </xf>
    <xf numFmtId="0" fontId="45" fillId="0" borderId="17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28" fillId="0" borderId="17" xfId="0" applyFont="1" applyFill="1" applyBorder="1" applyAlignment="1">
      <alignment vertical="center" wrapText="1"/>
    </xf>
    <xf numFmtId="0" fontId="20" fillId="0" borderId="43" xfId="31" applyFont="1" applyBorder="1" applyAlignment="1" applyProtection="1">
      <alignment horizontal="left" vertical="center"/>
    </xf>
    <xf numFmtId="0" fontId="20" fillId="0" borderId="17" xfId="31" applyFont="1" applyBorder="1" applyAlignment="1" applyProtection="1">
      <alignment horizontal="left" vertical="center"/>
    </xf>
    <xf numFmtId="0" fontId="20" fillId="0" borderId="44" xfId="31" applyFont="1" applyBorder="1" applyAlignment="1" applyProtection="1">
      <alignment horizontal="left" vertical="center"/>
    </xf>
    <xf numFmtId="0" fontId="30" fillId="28" borderId="20" xfId="0" applyFont="1" applyFill="1" applyBorder="1" applyAlignment="1">
      <alignment horizontal="center" vertical="center" wrapText="1"/>
    </xf>
    <xf numFmtId="0" fontId="30" fillId="28" borderId="21" xfId="0" applyFont="1" applyFill="1" applyBorder="1" applyAlignment="1">
      <alignment horizontal="center" vertical="center" wrapText="1"/>
    </xf>
    <xf numFmtId="0" fontId="32" fillId="0" borderId="0" xfId="31" applyFont="1" applyBorder="1" applyAlignment="1" applyProtection="1">
      <alignment horizontal="center" vertical="center"/>
    </xf>
    <xf numFmtId="0" fontId="39" fillId="28" borderId="19" xfId="0" applyFont="1" applyFill="1" applyBorder="1" applyAlignment="1">
      <alignment horizontal="center" vertical="center" wrapText="1"/>
    </xf>
    <xf numFmtId="0" fontId="39" fillId="28" borderId="20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0" fontId="21" fillId="26" borderId="37" xfId="0" applyFont="1" applyFill="1" applyBorder="1" applyAlignment="1" applyProtection="1">
      <alignment horizontal="center" vertical="center"/>
      <protection locked="0"/>
    </xf>
    <xf numFmtId="0" fontId="21" fillId="26" borderId="38" xfId="0" applyFont="1" applyFill="1" applyBorder="1" applyAlignment="1" applyProtection="1">
      <alignment horizontal="center" vertical="center"/>
      <protection locked="0"/>
    </xf>
    <xf numFmtId="0" fontId="21" fillId="26" borderId="39" xfId="0" applyFont="1" applyFill="1" applyBorder="1" applyAlignment="1" applyProtection="1">
      <alignment horizontal="center" vertical="center"/>
      <protection locked="0"/>
    </xf>
    <xf numFmtId="0" fontId="24" fillId="25" borderId="40" xfId="0" applyFont="1" applyFill="1" applyBorder="1" applyAlignment="1">
      <alignment horizontal="center" vertical="center"/>
    </xf>
    <xf numFmtId="0" fontId="24" fillId="25" borderId="41" xfId="0" applyFont="1" applyFill="1" applyBorder="1" applyAlignment="1">
      <alignment horizontal="center" vertical="center"/>
    </xf>
    <xf numFmtId="0" fontId="24" fillId="25" borderId="42" xfId="0" applyFont="1" applyFill="1" applyBorder="1" applyAlignment="1">
      <alignment horizontal="center" vertical="center"/>
    </xf>
    <xf numFmtId="0" fontId="20" fillId="0" borderId="45" xfId="31" applyFont="1" applyBorder="1" applyAlignment="1" applyProtection="1">
      <alignment horizontal="left" vertical="center"/>
    </xf>
    <xf numFmtId="0" fontId="20" fillId="0" borderId="46" xfId="31" applyFont="1" applyBorder="1" applyAlignment="1" applyProtection="1">
      <alignment horizontal="left" vertical="center"/>
    </xf>
    <xf numFmtId="0" fontId="20" fillId="0" borderId="47" xfId="31" applyFont="1" applyBorder="1" applyAlignment="1" applyProtection="1">
      <alignment horizontal="left" vertical="center"/>
    </xf>
    <xf numFmtId="0" fontId="2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 wrapText="1"/>
    </xf>
    <xf numFmtId="0" fontId="23" fillId="0" borderId="0" xfId="0" applyFont="1" applyBorder="1" applyAlignment="1">
      <alignment horizontal="left" vertical="center"/>
    </xf>
    <xf numFmtId="0" fontId="23" fillId="0" borderId="12" xfId="0" applyFont="1" applyBorder="1" applyAlignment="1">
      <alignment horizontal="left" vertical="center"/>
    </xf>
    <xf numFmtId="0" fontId="23" fillId="0" borderId="14" xfId="0" applyFont="1" applyBorder="1" applyAlignment="1">
      <alignment horizontal="left" vertical="center"/>
    </xf>
    <xf numFmtId="0" fontId="23" fillId="0" borderId="28" xfId="0" applyFont="1" applyBorder="1" applyAlignment="1">
      <alignment horizontal="left" vertical="center"/>
    </xf>
    <xf numFmtId="0" fontId="23" fillId="0" borderId="0" xfId="0" applyFont="1" applyBorder="1" applyAlignment="1">
      <alignment horizontal="left" vertical="top" wrapText="1"/>
    </xf>
    <xf numFmtId="0" fontId="23" fillId="0" borderId="12" xfId="0" applyFont="1" applyBorder="1" applyAlignment="1">
      <alignment horizontal="left" vertical="top" wrapText="1"/>
    </xf>
    <xf numFmtId="0" fontId="42" fillId="0" borderId="0" xfId="0" quotePrefix="1" applyFont="1" applyFill="1" applyBorder="1" applyAlignment="1">
      <alignment horizontal="center" vertical="center"/>
    </xf>
    <xf numFmtId="0" fontId="42" fillId="0" borderId="0" xfId="0" applyFont="1" applyFill="1" applyAlignment="1">
      <alignment horizontal="center" vertical="center"/>
    </xf>
    <xf numFmtId="0" fontId="42" fillId="0" borderId="0" xfId="0" applyFont="1" applyFill="1" applyBorder="1" applyAlignment="1">
      <alignment horizontal="center" vertical="center"/>
    </xf>
    <xf numFmtId="0" fontId="25" fillId="29" borderId="25" xfId="0" applyFont="1" applyFill="1" applyBorder="1" applyAlignment="1">
      <alignment horizontal="left" vertical="center"/>
    </xf>
    <xf numFmtId="0" fontId="25" fillId="29" borderId="17" xfId="0" applyFont="1" applyFill="1" applyBorder="1" applyAlignment="1">
      <alignment horizontal="left" vertical="center"/>
    </xf>
    <xf numFmtId="0" fontId="25" fillId="29" borderId="26" xfId="0" applyFont="1" applyFill="1" applyBorder="1" applyAlignment="1">
      <alignment horizontal="left" vertical="center"/>
    </xf>
    <xf numFmtId="0" fontId="25" fillId="30" borderId="25" xfId="0" applyFont="1" applyFill="1" applyBorder="1" applyAlignment="1">
      <alignment horizontal="left" vertical="center"/>
    </xf>
    <xf numFmtId="0" fontId="25" fillId="30" borderId="17" xfId="0" applyFont="1" applyFill="1" applyBorder="1" applyAlignment="1">
      <alignment horizontal="left" vertical="center"/>
    </xf>
    <xf numFmtId="0" fontId="25" fillId="30" borderId="26" xfId="0" applyFont="1" applyFill="1" applyBorder="1" applyAlignment="1">
      <alignment horizontal="left" vertical="center"/>
    </xf>
    <xf numFmtId="0" fontId="25" fillId="31" borderId="25" xfId="0" applyFont="1" applyFill="1" applyBorder="1" applyAlignment="1">
      <alignment horizontal="left" vertical="center"/>
    </xf>
    <xf numFmtId="0" fontId="25" fillId="31" borderId="17" xfId="0" applyFont="1" applyFill="1" applyBorder="1" applyAlignment="1">
      <alignment horizontal="left" vertical="center"/>
    </xf>
    <xf numFmtId="0" fontId="25" fillId="31" borderId="26" xfId="0" applyFont="1" applyFill="1" applyBorder="1" applyAlignment="1">
      <alignment horizontal="left" vertical="center"/>
    </xf>
    <xf numFmtId="0" fontId="23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/>
    </xf>
    <xf numFmtId="0" fontId="24" fillId="28" borderId="22" xfId="0" applyFont="1" applyFill="1" applyBorder="1" applyAlignment="1">
      <alignment horizontal="center" vertical="center"/>
    </xf>
    <xf numFmtId="0" fontId="24" fillId="28" borderId="27" xfId="0" applyFont="1" applyFill="1" applyBorder="1" applyAlignment="1">
      <alignment horizontal="center" vertical="center"/>
    </xf>
    <xf numFmtId="0" fontId="24" fillId="28" borderId="23" xfId="0" applyFont="1" applyFill="1" applyBorder="1" applyAlignment="1">
      <alignment horizontal="center" vertical="center" wrapText="1"/>
    </xf>
    <xf numFmtId="0" fontId="24" fillId="28" borderId="15" xfId="0" applyFont="1" applyFill="1" applyBorder="1" applyAlignment="1">
      <alignment horizontal="center" vertical="center" wrapText="1"/>
    </xf>
    <xf numFmtId="0" fontId="31" fillId="28" borderId="24" xfId="0" applyFont="1" applyFill="1" applyBorder="1" applyAlignment="1">
      <alignment horizontal="center" vertical="center"/>
    </xf>
    <xf numFmtId="0" fontId="31" fillId="28" borderId="16" xfId="0" applyFont="1" applyFill="1" applyBorder="1" applyAlignment="1">
      <alignment horizontal="center" vertical="center"/>
    </xf>
    <xf numFmtId="0" fontId="0" fillId="0" borderId="27" xfId="0" applyBorder="1" applyAlignment="1">
      <alignment horizontal="center"/>
    </xf>
    <xf numFmtId="0" fontId="0" fillId="0" borderId="15" xfId="0" applyBorder="1" applyAlignment="1">
      <alignment horizontal="center"/>
    </xf>
    <xf numFmtId="0" fontId="43" fillId="0" borderId="35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 wrapText="1"/>
    </xf>
    <xf numFmtId="0" fontId="23" fillId="0" borderId="30" xfId="0" applyFont="1" applyBorder="1" applyAlignment="1">
      <alignment horizontal="center" vertical="center" wrapText="1"/>
    </xf>
    <xf numFmtId="0" fontId="23" fillId="0" borderId="31" xfId="0" applyFont="1" applyBorder="1" applyAlignment="1">
      <alignment horizontal="center" vertical="center" wrapText="1"/>
    </xf>
    <xf numFmtId="0" fontId="23" fillId="0" borderId="32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24" fillId="32" borderId="0" xfId="33" applyFont="1" applyFill="1" applyAlignment="1">
      <alignment horizontal="center"/>
    </xf>
    <xf numFmtId="0" fontId="35" fillId="0" borderId="15" xfId="33" applyFont="1" applyBorder="1" applyAlignment="1">
      <alignment horizontal="left" vertical="center" wrapText="1"/>
    </xf>
  </cellXfs>
  <cellStyles count="44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9" builtinId="20" customBuiltin="1"/>
    <cellStyle name="Insatisfaisant" xfId="30" builtinId="27" customBuiltin="1"/>
    <cellStyle name="Lien hypertexte" xfId="31" builtinId="8"/>
    <cellStyle name="Neutre" xfId="32" builtinId="28" customBuiltin="1"/>
    <cellStyle name="Normal" xfId="0" builtinId="0"/>
    <cellStyle name="Normal 2" xfId="33"/>
    <cellStyle name="Note" xfId="28" builtinId="10" customBuiltin="1"/>
    <cellStyle name="Satisfaisant" xfId="34" builtinId="26" customBuiltin="1"/>
    <cellStyle name="Sortie" xfId="35" builtinId="21" customBuiltin="1"/>
    <cellStyle name="Texte explicatif" xfId="36" builtinId="53" customBuiltin="1"/>
    <cellStyle name="Titre" xfId="37" builtinId="15" customBuiltin="1"/>
    <cellStyle name="Titre 1" xfId="38" builtinId="16" customBuiltin="1"/>
    <cellStyle name="Titre 2" xfId="39" builtinId="17" customBuiltin="1"/>
    <cellStyle name="Titre 3" xfId="40" builtinId="18" customBuiltin="1"/>
    <cellStyle name="Titre 4" xfId="41" builtinId="19" customBuiltin="1"/>
    <cellStyle name="Total" xfId="42" builtinId="25" customBuiltin="1"/>
    <cellStyle name="Vérification" xfId="43" builtinId="23" customBuiltin="1"/>
  </cellStyles>
  <dxfs count="16">
    <dxf>
      <border>
        <left/>
        <top/>
        <bottom/>
        <vertical/>
        <horizontal/>
      </border>
    </dxf>
    <dxf>
      <border>
        <left/>
        <top/>
        <bottom/>
        <vertical/>
        <horizontal/>
      </border>
    </dxf>
    <dxf>
      <border>
        <left/>
        <top/>
        <bottom/>
        <vertical/>
        <horizontal/>
      </border>
    </dxf>
    <dxf>
      <border>
        <left/>
        <top/>
        <bottom/>
        <vertical/>
        <horizontal/>
      </border>
    </dxf>
    <dxf>
      <border>
        <left/>
        <top/>
        <bottom/>
        <vertical/>
        <horizontal/>
      </border>
    </dxf>
    <dxf>
      <border>
        <left/>
        <top/>
        <bottom/>
        <vertical/>
        <horizontal/>
      </border>
    </dxf>
    <dxf>
      <border>
        <left/>
        <top/>
        <bottom/>
        <vertical/>
        <horizontal/>
      </border>
    </dxf>
    <dxf>
      <border>
        <left/>
        <top/>
        <bottom/>
        <vertical/>
        <horizontal/>
      </border>
    </dxf>
    <dxf>
      <border>
        <left/>
        <top/>
        <bottom/>
        <vertical/>
        <horizontal/>
      </border>
    </dxf>
    <dxf>
      <border>
        <left/>
        <top/>
        <bottom/>
        <vertical/>
        <horizontal/>
      </border>
    </dxf>
    <dxf>
      <font>
        <b/>
        <i val="0"/>
        <color rgb="FFFF0000"/>
      </font>
      <fill>
        <patternFill>
          <bgColor theme="8" tint="0.59996337778862885"/>
        </patternFill>
      </fill>
    </dxf>
    <dxf>
      <font>
        <b/>
        <i val="0"/>
        <color rgb="FFFF0000"/>
      </font>
      <fill>
        <patternFill>
          <bgColor theme="8" tint="0.59996337778862885"/>
        </patternFill>
      </fill>
    </dxf>
    <dxf>
      <font>
        <b/>
        <i val="0"/>
        <color rgb="FFFF0000"/>
      </font>
      <fill>
        <patternFill>
          <bgColor theme="8" tint="0.59996337778862885"/>
        </patternFill>
      </fill>
    </dxf>
    <dxf>
      <font>
        <b/>
        <i val="0"/>
        <color rgb="FFFF0000"/>
      </font>
      <fill>
        <patternFill>
          <bgColor theme="8" tint="0.59996337778862885"/>
        </patternFill>
      </fill>
    </dxf>
    <dxf>
      <font>
        <b/>
        <i val="0"/>
        <color rgb="FFFF0000"/>
      </font>
      <fill>
        <patternFill>
          <bgColor theme="8" tint="0.59996337778862885"/>
        </patternFill>
      </fill>
    </dxf>
    <dxf>
      <font>
        <b/>
        <i val="0"/>
        <color rgb="FFFF0000"/>
      </font>
      <fill>
        <patternFill>
          <bgColor theme="8" tint="0.5999633777886288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jpe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jpeg"/><Relationship Id="rId2" Type="http://schemas.openxmlformats.org/officeDocument/2006/relationships/hyperlink" Target="#Recherche!A1"/><Relationship Id="rId1" Type="http://schemas.openxmlformats.org/officeDocument/2006/relationships/image" Target="../media/image65.emf"/><Relationship Id="rId4" Type="http://schemas.openxmlformats.org/officeDocument/2006/relationships/hyperlink" Target="#'Manuel de pr&#233;l&#232;vement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jpeg"/><Relationship Id="rId2" Type="http://schemas.openxmlformats.org/officeDocument/2006/relationships/hyperlink" Target="#Recherche!A1"/><Relationship Id="rId1" Type="http://schemas.openxmlformats.org/officeDocument/2006/relationships/image" Target="../media/image65.emf"/><Relationship Id="rId4" Type="http://schemas.openxmlformats.org/officeDocument/2006/relationships/hyperlink" Target="#'Manuel de pr&#233;l&#232;vement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jpeg"/><Relationship Id="rId2" Type="http://schemas.openxmlformats.org/officeDocument/2006/relationships/hyperlink" Target="#Recherche!A1"/><Relationship Id="rId1" Type="http://schemas.openxmlformats.org/officeDocument/2006/relationships/image" Target="../media/image65.emf"/><Relationship Id="rId4" Type="http://schemas.openxmlformats.org/officeDocument/2006/relationships/hyperlink" Target="#'Manuel de pr&#233;l&#232;vement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jpeg"/><Relationship Id="rId2" Type="http://schemas.openxmlformats.org/officeDocument/2006/relationships/hyperlink" Target="#Recherche!A1"/><Relationship Id="rId1" Type="http://schemas.openxmlformats.org/officeDocument/2006/relationships/image" Target="../media/image65.emf"/><Relationship Id="rId4" Type="http://schemas.openxmlformats.org/officeDocument/2006/relationships/hyperlink" Target="#'Manuel de pr&#233;l&#232;vement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jpeg"/><Relationship Id="rId13" Type="http://schemas.openxmlformats.org/officeDocument/2006/relationships/image" Target="../media/image79.png"/><Relationship Id="rId3" Type="http://schemas.openxmlformats.org/officeDocument/2006/relationships/image" Target="../media/image69.jpeg"/><Relationship Id="rId7" Type="http://schemas.openxmlformats.org/officeDocument/2006/relationships/image" Target="../media/image73.png"/><Relationship Id="rId12" Type="http://schemas.openxmlformats.org/officeDocument/2006/relationships/image" Target="../media/image78.jpeg"/><Relationship Id="rId17" Type="http://schemas.openxmlformats.org/officeDocument/2006/relationships/image" Target="../media/image83.jpeg"/><Relationship Id="rId2" Type="http://schemas.openxmlformats.org/officeDocument/2006/relationships/image" Target="../media/image68.jpeg"/><Relationship Id="rId16" Type="http://schemas.openxmlformats.org/officeDocument/2006/relationships/image" Target="../media/image82.png"/><Relationship Id="rId1" Type="http://schemas.openxmlformats.org/officeDocument/2006/relationships/image" Target="../media/image67.jpeg"/><Relationship Id="rId6" Type="http://schemas.openxmlformats.org/officeDocument/2006/relationships/image" Target="../media/image72.jpeg"/><Relationship Id="rId11" Type="http://schemas.openxmlformats.org/officeDocument/2006/relationships/image" Target="../media/image77.jpeg"/><Relationship Id="rId5" Type="http://schemas.openxmlformats.org/officeDocument/2006/relationships/image" Target="../media/image71.png"/><Relationship Id="rId15" Type="http://schemas.openxmlformats.org/officeDocument/2006/relationships/image" Target="../media/image81.png"/><Relationship Id="rId10" Type="http://schemas.openxmlformats.org/officeDocument/2006/relationships/image" Target="../media/image76.png"/><Relationship Id="rId4" Type="http://schemas.openxmlformats.org/officeDocument/2006/relationships/image" Target="../media/image70.jpeg"/><Relationship Id="rId9" Type="http://schemas.openxmlformats.org/officeDocument/2006/relationships/image" Target="../media/image75.jpeg"/><Relationship Id="rId14" Type="http://schemas.openxmlformats.org/officeDocument/2006/relationships/image" Target="../media/image8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image" Target="../media/image38.png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12" Type="http://schemas.openxmlformats.org/officeDocument/2006/relationships/image" Target="../media/image37.png"/><Relationship Id="rId17" Type="http://schemas.openxmlformats.org/officeDocument/2006/relationships/image" Target="../media/image42.png"/><Relationship Id="rId2" Type="http://schemas.openxmlformats.org/officeDocument/2006/relationships/hyperlink" Target="#Recherche!A1"/><Relationship Id="rId16" Type="http://schemas.openxmlformats.org/officeDocument/2006/relationships/image" Target="../media/image41.png"/><Relationship Id="rId1" Type="http://schemas.openxmlformats.org/officeDocument/2006/relationships/image" Target="../media/image7.jpeg"/><Relationship Id="rId6" Type="http://schemas.openxmlformats.org/officeDocument/2006/relationships/image" Target="../media/image31.png"/><Relationship Id="rId11" Type="http://schemas.openxmlformats.org/officeDocument/2006/relationships/image" Target="../media/image36.png"/><Relationship Id="rId5" Type="http://schemas.openxmlformats.org/officeDocument/2006/relationships/image" Target="../media/image30.png"/><Relationship Id="rId15" Type="http://schemas.openxmlformats.org/officeDocument/2006/relationships/image" Target="../media/image40.png"/><Relationship Id="rId10" Type="http://schemas.openxmlformats.org/officeDocument/2006/relationships/image" Target="../media/image35.png"/><Relationship Id="rId4" Type="http://schemas.openxmlformats.org/officeDocument/2006/relationships/image" Target="../media/image29.png"/><Relationship Id="rId9" Type="http://schemas.openxmlformats.org/officeDocument/2006/relationships/image" Target="../media/image34.png"/><Relationship Id="rId14" Type="http://schemas.openxmlformats.org/officeDocument/2006/relationships/image" Target="../media/image3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jpeg"/><Relationship Id="rId2" Type="http://schemas.openxmlformats.org/officeDocument/2006/relationships/hyperlink" Target="#Recherche!A1"/><Relationship Id="rId1" Type="http://schemas.openxmlformats.org/officeDocument/2006/relationships/image" Target="../media/image59.emf"/><Relationship Id="rId4" Type="http://schemas.openxmlformats.org/officeDocument/2006/relationships/hyperlink" Target="#'Manuel de pr&#233;l&#232;vement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jpeg"/><Relationship Id="rId2" Type="http://schemas.openxmlformats.org/officeDocument/2006/relationships/hyperlink" Target="#Recherche!A1"/><Relationship Id="rId1" Type="http://schemas.openxmlformats.org/officeDocument/2006/relationships/image" Target="../media/image59.emf"/><Relationship Id="rId4" Type="http://schemas.openxmlformats.org/officeDocument/2006/relationships/hyperlink" Target="#'Manuel de pr&#233;l&#232;vement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jpeg"/><Relationship Id="rId2" Type="http://schemas.openxmlformats.org/officeDocument/2006/relationships/hyperlink" Target="#Recherche!A1"/><Relationship Id="rId1" Type="http://schemas.openxmlformats.org/officeDocument/2006/relationships/image" Target="../media/image62.emf"/><Relationship Id="rId4" Type="http://schemas.openxmlformats.org/officeDocument/2006/relationships/hyperlink" Target="#'Manuel de pr&#233;l&#232;vement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jpeg"/><Relationship Id="rId2" Type="http://schemas.openxmlformats.org/officeDocument/2006/relationships/hyperlink" Target="#Recherche!A1"/><Relationship Id="rId1" Type="http://schemas.openxmlformats.org/officeDocument/2006/relationships/image" Target="../media/image65.emf"/><Relationship Id="rId4" Type="http://schemas.openxmlformats.org/officeDocument/2006/relationships/hyperlink" Target="#'Manuel de pr&#233;l&#232;vement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jpeg"/><Relationship Id="rId2" Type="http://schemas.openxmlformats.org/officeDocument/2006/relationships/hyperlink" Target="#Recherche!A1"/><Relationship Id="rId1" Type="http://schemas.openxmlformats.org/officeDocument/2006/relationships/image" Target="../media/image65.emf"/><Relationship Id="rId4" Type="http://schemas.openxmlformats.org/officeDocument/2006/relationships/hyperlink" Target="#'Manuel de pr&#233;l&#232;vement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jpeg"/><Relationship Id="rId2" Type="http://schemas.openxmlformats.org/officeDocument/2006/relationships/hyperlink" Target="#Recherche!A1"/><Relationship Id="rId1" Type="http://schemas.openxmlformats.org/officeDocument/2006/relationships/image" Target="../media/image65.emf"/><Relationship Id="rId4" Type="http://schemas.openxmlformats.org/officeDocument/2006/relationships/hyperlink" Target="#'Manuel de pr&#233;l&#232;vement'!A1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4.emf"/><Relationship Id="rId3" Type="http://schemas.openxmlformats.org/officeDocument/2006/relationships/image" Target="../media/image15.png"/><Relationship Id="rId7" Type="http://schemas.openxmlformats.org/officeDocument/2006/relationships/image" Target="../media/image17.png"/><Relationship Id="rId12" Type="http://schemas.openxmlformats.org/officeDocument/2006/relationships/image" Target="../media/image6.emf"/><Relationship Id="rId2" Type="http://schemas.openxmlformats.org/officeDocument/2006/relationships/image" Target="../media/image1.emf"/><Relationship Id="rId1" Type="http://schemas.openxmlformats.org/officeDocument/2006/relationships/image" Target="../media/image14.png"/><Relationship Id="rId6" Type="http://schemas.openxmlformats.org/officeDocument/2006/relationships/image" Target="../media/image3.emf"/><Relationship Id="rId11" Type="http://schemas.openxmlformats.org/officeDocument/2006/relationships/image" Target="../media/image19.png"/><Relationship Id="rId5" Type="http://schemas.openxmlformats.org/officeDocument/2006/relationships/image" Target="../media/image16.png"/><Relationship Id="rId10" Type="http://schemas.openxmlformats.org/officeDocument/2006/relationships/image" Target="../media/image5.emf"/><Relationship Id="rId4" Type="http://schemas.openxmlformats.org/officeDocument/2006/relationships/image" Target="../media/image2.emf"/><Relationship Id="rId9" Type="http://schemas.openxmlformats.org/officeDocument/2006/relationships/image" Target="../media/image18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6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6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8.png"/><Relationship Id="rId13" Type="http://schemas.openxmlformats.org/officeDocument/2006/relationships/image" Target="../media/image23.emf"/><Relationship Id="rId18" Type="http://schemas.openxmlformats.org/officeDocument/2006/relationships/image" Target="../media/image54.png"/><Relationship Id="rId3" Type="http://schemas.openxmlformats.org/officeDocument/2006/relationships/image" Target="../media/image44.png"/><Relationship Id="rId21" Type="http://schemas.openxmlformats.org/officeDocument/2006/relationships/image" Target="../media/image27.emf"/><Relationship Id="rId7" Type="http://schemas.openxmlformats.org/officeDocument/2006/relationships/image" Target="../media/image21.emf"/><Relationship Id="rId12" Type="http://schemas.openxmlformats.org/officeDocument/2006/relationships/image" Target="../media/image51.png"/><Relationship Id="rId17" Type="http://schemas.openxmlformats.org/officeDocument/2006/relationships/image" Target="../media/image25.emf"/><Relationship Id="rId2" Type="http://schemas.openxmlformats.org/officeDocument/2006/relationships/image" Target="../media/image20.emf"/><Relationship Id="rId16" Type="http://schemas.openxmlformats.org/officeDocument/2006/relationships/image" Target="../media/image53.png"/><Relationship Id="rId20" Type="http://schemas.openxmlformats.org/officeDocument/2006/relationships/image" Target="../media/image55.png"/><Relationship Id="rId1" Type="http://schemas.openxmlformats.org/officeDocument/2006/relationships/image" Target="../media/image43.png"/><Relationship Id="rId6" Type="http://schemas.openxmlformats.org/officeDocument/2006/relationships/image" Target="../media/image47.png"/><Relationship Id="rId11" Type="http://schemas.openxmlformats.org/officeDocument/2006/relationships/image" Target="../media/image22.emf"/><Relationship Id="rId24" Type="http://schemas.openxmlformats.org/officeDocument/2006/relationships/image" Target="../media/image57.png"/><Relationship Id="rId5" Type="http://schemas.openxmlformats.org/officeDocument/2006/relationships/image" Target="../media/image46.png"/><Relationship Id="rId15" Type="http://schemas.openxmlformats.org/officeDocument/2006/relationships/image" Target="../media/image24.emf"/><Relationship Id="rId23" Type="http://schemas.openxmlformats.org/officeDocument/2006/relationships/image" Target="../media/image6.emf"/><Relationship Id="rId10" Type="http://schemas.openxmlformats.org/officeDocument/2006/relationships/image" Target="../media/image50.png"/><Relationship Id="rId19" Type="http://schemas.openxmlformats.org/officeDocument/2006/relationships/image" Target="../media/image26.emf"/><Relationship Id="rId4" Type="http://schemas.openxmlformats.org/officeDocument/2006/relationships/image" Target="../media/image45.png"/><Relationship Id="rId9" Type="http://schemas.openxmlformats.org/officeDocument/2006/relationships/image" Target="../media/image49.png"/><Relationship Id="rId14" Type="http://schemas.openxmlformats.org/officeDocument/2006/relationships/image" Target="../media/image52.png"/><Relationship Id="rId22" Type="http://schemas.openxmlformats.org/officeDocument/2006/relationships/image" Target="../media/image56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4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6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6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6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114300</xdr:rowOff>
    </xdr:from>
    <xdr:to>
      <xdr:col>1</xdr:col>
      <xdr:colOff>419100</xdr:colOff>
      <xdr:row>0</xdr:row>
      <xdr:rowOff>1276350</xdr:rowOff>
    </xdr:to>
    <xdr:pic>
      <xdr:nvPicPr>
        <xdr:cNvPr id="28166" name="Image 1" descr="Centre hospitalier (Auch) – Fédération Hospitalière de France (FHF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4300"/>
          <a:ext cx="17145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3</xdr:row>
      <xdr:rowOff>28575</xdr:rowOff>
    </xdr:from>
    <xdr:to>
      <xdr:col>2</xdr:col>
      <xdr:colOff>438150</xdr:colOff>
      <xdr:row>3</xdr:row>
      <xdr:rowOff>333375</xdr:rowOff>
    </xdr:to>
    <xdr:grpSp>
      <xdr:nvGrpSpPr>
        <xdr:cNvPr id="28167" name="Groupe 4"/>
        <xdr:cNvGrpSpPr>
          <a:grpSpLocks/>
        </xdr:cNvGrpSpPr>
      </xdr:nvGrpSpPr>
      <xdr:grpSpPr bwMode="auto">
        <a:xfrm>
          <a:off x="2716742" y="1711325"/>
          <a:ext cx="314325" cy="304800"/>
          <a:chOff x="10782300" y="1752600"/>
          <a:chExt cx="400050" cy="390525"/>
        </a:xfrm>
      </xdr:grpSpPr>
      <xdr:sp macro="" textlink="">
        <xdr:nvSpPr>
          <xdr:cNvPr id="2" name="Ellipse 1"/>
          <xdr:cNvSpPr/>
        </xdr:nvSpPr>
        <xdr:spPr>
          <a:xfrm>
            <a:off x="10782300" y="1752600"/>
            <a:ext cx="230332" cy="231874"/>
          </a:xfrm>
          <a:prstGeom prst="ellipse">
            <a:avLst/>
          </a:prstGeom>
          <a:solidFill>
            <a:schemeClr val="bg1"/>
          </a:solidFill>
          <a:ln w="285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fr-FR"/>
          </a:p>
        </xdr:txBody>
      </xdr:sp>
      <xdr:cxnSp macro="">
        <xdr:nvCxnSpPr>
          <xdr:cNvPr id="4" name="Connecteur droit 3"/>
          <xdr:cNvCxnSpPr>
            <a:stCxn id="2" idx="5"/>
          </xdr:cNvCxnSpPr>
        </xdr:nvCxnSpPr>
        <xdr:spPr>
          <a:xfrm>
            <a:off x="10976264" y="1947863"/>
            <a:ext cx="206086" cy="195263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1419225</xdr:colOff>
      <xdr:row>5</xdr:row>
      <xdr:rowOff>361950</xdr:rowOff>
    </xdr:from>
    <xdr:to>
      <xdr:col>2</xdr:col>
      <xdr:colOff>1781175</xdr:colOff>
      <xdr:row>6</xdr:row>
      <xdr:rowOff>142875</xdr:rowOff>
    </xdr:to>
    <xdr:sp macro="" textlink="">
      <xdr:nvSpPr>
        <xdr:cNvPr id="3" name="Flèche : angle droit 2"/>
        <xdr:cNvSpPr/>
      </xdr:nvSpPr>
      <xdr:spPr>
        <a:xfrm rot="5400000">
          <a:off x="4124325" y="2590800"/>
          <a:ext cx="152400" cy="361950"/>
        </a:xfrm>
        <a:prstGeom prst="bent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FR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</xdr:row>
          <xdr:rowOff>0</xdr:rowOff>
        </xdr:from>
        <xdr:to>
          <xdr:col>1</xdr:col>
          <xdr:colOff>838200</xdr:colOff>
          <xdr:row>18</xdr:row>
          <xdr:rowOff>95250</xdr:rowOff>
        </xdr:to>
        <xdr:sp macro="" textlink="">
          <xdr:nvSpPr>
            <xdr:cNvPr id="28139" name="Object 491" descr="Rajout" hidden="1">
              <a:extLst>
                <a:ext uri="{63B3BB69-23CF-44E3-9099-C40C66FF867C}">
                  <a14:compatExt spid="_x0000_s28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 r:embed="rId2"/>
              <a:srcRect/>
              <a:stretch>
                <a:fillRect/>
              </a:stretch>
            </a:blipFill>
            <a:ln>
              <a:noFill/>
            </a:ln>
            <a:extLs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10</xdr:row>
          <xdr:rowOff>9525</xdr:rowOff>
        </xdr:from>
        <xdr:to>
          <xdr:col>1</xdr:col>
          <xdr:colOff>790575</xdr:colOff>
          <xdr:row>12</xdr:row>
          <xdr:rowOff>152400</xdr:rowOff>
        </xdr:to>
        <xdr:sp macro="" textlink="">
          <xdr:nvSpPr>
            <xdr:cNvPr id="28147" name="Object 499" descr="Bonnes pratiques de prélèvement" hidden="1">
              <a:extLst>
                <a:ext uri="{63B3BB69-23CF-44E3-9099-C40C66FF867C}">
                  <a14:compatExt spid="_x0000_s28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 r:embed="rId3"/>
              <a:srcRect/>
              <a:stretch>
                <a:fillRect/>
              </a:stretch>
            </a:blip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13</xdr:row>
          <xdr:rowOff>28575</xdr:rowOff>
        </xdr:from>
        <xdr:to>
          <xdr:col>1</xdr:col>
          <xdr:colOff>790575</xdr:colOff>
          <xdr:row>15</xdr:row>
          <xdr:rowOff>123825</xdr:rowOff>
        </xdr:to>
        <xdr:sp macro="" textlink="">
          <xdr:nvSpPr>
            <xdr:cNvPr id="28148" name="Object 500" descr="AES" hidden="1">
              <a:extLst>
                <a:ext uri="{63B3BB69-23CF-44E3-9099-C40C66FF867C}">
                  <a14:compatExt spid="_x0000_s28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 r:embed="rId4"/>
              <a:srcRect/>
              <a:stretch>
                <a:fillRect/>
              </a:stretch>
            </a:blip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1552575</xdr:colOff>
          <xdr:row>19</xdr:row>
          <xdr:rowOff>66675</xdr:rowOff>
        </xdr:from>
        <xdr:to>
          <xdr:col>3</xdr:col>
          <xdr:colOff>209550</xdr:colOff>
          <xdr:row>23</xdr:row>
          <xdr:rowOff>238125</xdr:rowOff>
        </xdr:to>
        <xdr:sp macro="" textlink="">
          <xdr:nvSpPr>
            <xdr:cNvPr id="28151" name="Object 503" descr="Duplicata groupes" hidden="1">
              <a:extLst>
                <a:ext uri="{63B3BB69-23CF-44E3-9099-C40C66FF867C}">
                  <a14:compatExt spid="_x0000_s28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 r:embed="rId5"/>
              <a:srcRect/>
              <a:stretch>
                <a:fillRect/>
              </a:stretch>
            </a:blip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7</xdr:row>
          <xdr:rowOff>57150</xdr:rowOff>
        </xdr:from>
        <xdr:to>
          <xdr:col>1</xdr:col>
          <xdr:colOff>828675</xdr:colOff>
          <xdr:row>9</xdr:row>
          <xdr:rowOff>171450</xdr:rowOff>
        </xdr:to>
        <xdr:sp macro="" textlink="">
          <xdr:nvSpPr>
            <xdr:cNvPr id="28152" name="Object 504" descr="Généralités" hidden="1">
              <a:extLst>
                <a:ext uri="{63B3BB69-23CF-44E3-9099-C40C66FF867C}">
                  <a14:compatExt spid="_x0000_s28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 r:embed="rId6"/>
              <a:srcRect/>
              <a:stretch>
                <a:fillRect/>
              </a:stretch>
            </a:blip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19</xdr:row>
          <xdr:rowOff>133350</xdr:rowOff>
        </xdr:from>
        <xdr:to>
          <xdr:col>2</xdr:col>
          <xdr:colOff>1257300</xdr:colOff>
          <xdr:row>23</xdr:row>
          <xdr:rowOff>180975</xdr:rowOff>
        </xdr:to>
        <xdr:sp macro="" textlink="">
          <xdr:nvSpPr>
            <xdr:cNvPr id="28153" name="Object 505" descr="Libération 24h-24" hidden="1">
              <a:extLst>
                <a:ext uri="{63B3BB69-23CF-44E3-9099-C40C66FF867C}">
                  <a14:compatExt spid="_x0000_s28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 r:embed="rId7"/>
              <a:srcRect/>
              <a:stretch>
                <a:fillRect/>
              </a:stretch>
            </a:blip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</xdr:row>
          <xdr:rowOff>0</xdr:rowOff>
        </xdr:from>
        <xdr:to>
          <xdr:col>4</xdr:col>
          <xdr:colOff>19050</xdr:colOff>
          <xdr:row>7</xdr:row>
          <xdr:rowOff>28575</xdr:rowOff>
        </xdr:to>
        <xdr:pic>
          <xdr:nvPicPr>
            <xdr:cNvPr id="2" name="Picture 6" descr="Hemogard_Mauve"/>
            <xdr:cNvPicPr>
              <a:picLocks noChangeAspect="1" noChangeArrowheads="1"/>
              <a:extLst>
                <a:ext uri="{84589F7E-364E-4C9E-8A38-B11213B215E9}">
                  <a14:cameraTool cellRange="Tube7" spid="_x0000_s6875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152775" y="1247775"/>
              <a:ext cx="1314450" cy="1219200"/>
            </a:xfrm>
            <a:prstGeom prst="rect">
              <a:avLst/>
            </a:prstGeom>
            <a:noFill/>
            <a:ln w="9525">
              <a:solidFill>
                <a:schemeClr val="bg1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5</xdr:col>
      <xdr:colOff>409575</xdr:colOff>
      <xdr:row>2</xdr:row>
      <xdr:rowOff>180975</xdr:rowOff>
    </xdr:from>
    <xdr:to>
      <xdr:col>7</xdr:col>
      <xdr:colOff>180975</xdr:colOff>
      <xdr:row>3</xdr:row>
      <xdr:rowOff>123825</xdr:rowOff>
    </xdr:to>
    <xdr:sp macro="" textlink="">
      <xdr:nvSpPr>
        <xdr:cNvPr id="3" name="ZoneTexte 2">
          <a:hlinkClick xmlns:r="http://schemas.openxmlformats.org/officeDocument/2006/relationships" r:id="rId2"/>
        </xdr:cNvPr>
        <xdr:cNvSpPr txBox="1"/>
      </xdr:nvSpPr>
      <xdr:spPr>
        <a:xfrm>
          <a:off x="6438900" y="857250"/>
          <a:ext cx="1943100" cy="29527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1"/>
            <a:t>=&gt; Retourner à l'accueil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19050</xdr:rowOff>
    </xdr:from>
    <xdr:to>
      <xdr:col>0</xdr:col>
      <xdr:colOff>1028700</xdr:colOff>
      <xdr:row>1</xdr:row>
      <xdr:rowOff>219075</xdr:rowOff>
    </xdr:to>
    <xdr:pic>
      <xdr:nvPicPr>
        <xdr:cNvPr id="4" name="Image 1" descr="Centre hospitalier (Auch) – Fédération Hospitalière de France (FHF)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050"/>
          <a:ext cx="9525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209550</xdr:colOff>
      <xdr:row>7</xdr:row>
      <xdr:rowOff>76200</xdr:rowOff>
    </xdr:from>
    <xdr:to>
      <xdr:col>4</xdr:col>
      <xdr:colOff>1238250</xdr:colOff>
      <xdr:row>7</xdr:row>
      <xdr:rowOff>790575</xdr:rowOff>
    </xdr:to>
    <xdr:sp macro="" textlink="">
      <xdr:nvSpPr>
        <xdr:cNvPr id="5" name="Rectangle à coins arrondis 4">
          <a:hlinkClick xmlns:r="http://schemas.openxmlformats.org/officeDocument/2006/relationships" r:id="rId4"/>
        </xdr:cNvPr>
        <xdr:cNvSpPr/>
      </xdr:nvSpPr>
      <xdr:spPr>
        <a:xfrm>
          <a:off x="3362325" y="2514600"/>
          <a:ext cx="2324100" cy="7143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/>
            <a:t>Lien vers manuel de prélèvement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</xdr:row>
          <xdr:rowOff>0</xdr:rowOff>
        </xdr:from>
        <xdr:to>
          <xdr:col>4</xdr:col>
          <xdr:colOff>19050</xdr:colOff>
          <xdr:row>7</xdr:row>
          <xdr:rowOff>28575</xdr:rowOff>
        </xdr:to>
        <xdr:pic>
          <xdr:nvPicPr>
            <xdr:cNvPr id="2" name="Picture 6" descr="Hemogard_Mauve"/>
            <xdr:cNvPicPr>
              <a:picLocks noChangeAspect="1" noChangeArrowheads="1"/>
              <a:extLst>
                <a:ext uri="{84589F7E-364E-4C9E-8A38-B11213B215E9}">
                  <a14:cameraTool cellRange="Tube8" spid="_x0000_s6977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152775" y="1247775"/>
              <a:ext cx="1314450" cy="1219200"/>
            </a:xfrm>
            <a:prstGeom prst="rect">
              <a:avLst/>
            </a:prstGeom>
            <a:noFill/>
            <a:ln w="9525">
              <a:solidFill>
                <a:schemeClr val="bg1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5</xdr:col>
      <xdr:colOff>409575</xdr:colOff>
      <xdr:row>2</xdr:row>
      <xdr:rowOff>180975</xdr:rowOff>
    </xdr:from>
    <xdr:to>
      <xdr:col>7</xdr:col>
      <xdr:colOff>180975</xdr:colOff>
      <xdr:row>3</xdr:row>
      <xdr:rowOff>123825</xdr:rowOff>
    </xdr:to>
    <xdr:sp macro="" textlink="">
      <xdr:nvSpPr>
        <xdr:cNvPr id="3" name="ZoneTexte 2">
          <a:hlinkClick xmlns:r="http://schemas.openxmlformats.org/officeDocument/2006/relationships" r:id="rId2"/>
        </xdr:cNvPr>
        <xdr:cNvSpPr txBox="1"/>
      </xdr:nvSpPr>
      <xdr:spPr>
        <a:xfrm>
          <a:off x="6438900" y="857250"/>
          <a:ext cx="1943100" cy="29527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1"/>
            <a:t>=&gt; Retourner à l'accueil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19050</xdr:rowOff>
    </xdr:from>
    <xdr:to>
      <xdr:col>0</xdr:col>
      <xdr:colOff>1028700</xdr:colOff>
      <xdr:row>1</xdr:row>
      <xdr:rowOff>219075</xdr:rowOff>
    </xdr:to>
    <xdr:pic>
      <xdr:nvPicPr>
        <xdr:cNvPr id="4" name="Image 1" descr="Centre hospitalier (Auch) – Fédération Hospitalière de France (FHF)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050"/>
          <a:ext cx="9525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209550</xdr:colOff>
      <xdr:row>7</xdr:row>
      <xdr:rowOff>76200</xdr:rowOff>
    </xdr:from>
    <xdr:to>
      <xdr:col>4</xdr:col>
      <xdr:colOff>1238250</xdr:colOff>
      <xdr:row>7</xdr:row>
      <xdr:rowOff>790575</xdr:rowOff>
    </xdr:to>
    <xdr:sp macro="" textlink="">
      <xdr:nvSpPr>
        <xdr:cNvPr id="5" name="Rectangle à coins arrondis 4">
          <a:hlinkClick xmlns:r="http://schemas.openxmlformats.org/officeDocument/2006/relationships" r:id="rId4"/>
        </xdr:cNvPr>
        <xdr:cNvSpPr/>
      </xdr:nvSpPr>
      <xdr:spPr>
        <a:xfrm>
          <a:off x="3362325" y="2514600"/>
          <a:ext cx="2324100" cy="7143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/>
            <a:t>Lien vers manuel de prélèvement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</xdr:row>
          <xdr:rowOff>0</xdr:rowOff>
        </xdr:from>
        <xdr:to>
          <xdr:col>4</xdr:col>
          <xdr:colOff>19050</xdr:colOff>
          <xdr:row>7</xdr:row>
          <xdr:rowOff>28575</xdr:rowOff>
        </xdr:to>
        <xdr:pic>
          <xdr:nvPicPr>
            <xdr:cNvPr id="2" name="Picture 6" descr="Hemogard_Mauve"/>
            <xdr:cNvPicPr>
              <a:picLocks noChangeAspect="1" noChangeArrowheads="1"/>
              <a:extLst>
                <a:ext uri="{84589F7E-364E-4C9E-8A38-B11213B215E9}">
                  <a14:cameraTool cellRange="Tube9" spid="_x0000_s7080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152775" y="1247775"/>
              <a:ext cx="1314450" cy="1219200"/>
            </a:xfrm>
            <a:prstGeom prst="rect">
              <a:avLst/>
            </a:prstGeom>
            <a:noFill/>
            <a:ln w="9525">
              <a:solidFill>
                <a:schemeClr val="bg1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5</xdr:col>
      <xdr:colOff>409575</xdr:colOff>
      <xdr:row>2</xdr:row>
      <xdr:rowOff>180975</xdr:rowOff>
    </xdr:from>
    <xdr:to>
      <xdr:col>7</xdr:col>
      <xdr:colOff>180975</xdr:colOff>
      <xdr:row>3</xdr:row>
      <xdr:rowOff>123825</xdr:rowOff>
    </xdr:to>
    <xdr:sp macro="" textlink="">
      <xdr:nvSpPr>
        <xdr:cNvPr id="3" name="ZoneTexte 2">
          <a:hlinkClick xmlns:r="http://schemas.openxmlformats.org/officeDocument/2006/relationships" r:id="rId2"/>
        </xdr:cNvPr>
        <xdr:cNvSpPr txBox="1"/>
      </xdr:nvSpPr>
      <xdr:spPr>
        <a:xfrm>
          <a:off x="6438900" y="857250"/>
          <a:ext cx="1943100" cy="29527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1"/>
            <a:t>=&gt; Retourner à l'accueil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19050</xdr:rowOff>
    </xdr:from>
    <xdr:to>
      <xdr:col>0</xdr:col>
      <xdr:colOff>1028700</xdr:colOff>
      <xdr:row>1</xdr:row>
      <xdr:rowOff>219075</xdr:rowOff>
    </xdr:to>
    <xdr:pic>
      <xdr:nvPicPr>
        <xdr:cNvPr id="4" name="Image 1" descr="Centre hospitalier (Auch) – Fédération Hospitalière de France (FHF)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050"/>
          <a:ext cx="9525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209550</xdr:colOff>
      <xdr:row>7</xdr:row>
      <xdr:rowOff>76200</xdr:rowOff>
    </xdr:from>
    <xdr:to>
      <xdr:col>4</xdr:col>
      <xdr:colOff>1238250</xdr:colOff>
      <xdr:row>7</xdr:row>
      <xdr:rowOff>790575</xdr:rowOff>
    </xdr:to>
    <xdr:sp macro="" textlink="">
      <xdr:nvSpPr>
        <xdr:cNvPr id="5" name="Rectangle à coins arrondis 4">
          <a:hlinkClick xmlns:r="http://schemas.openxmlformats.org/officeDocument/2006/relationships" r:id="rId4"/>
        </xdr:cNvPr>
        <xdr:cNvSpPr/>
      </xdr:nvSpPr>
      <xdr:spPr>
        <a:xfrm>
          <a:off x="3362325" y="2514600"/>
          <a:ext cx="2324100" cy="7143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/>
            <a:t>Lien vers manuel de prélèvement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</xdr:row>
          <xdr:rowOff>0</xdr:rowOff>
        </xdr:from>
        <xdr:to>
          <xdr:col>4</xdr:col>
          <xdr:colOff>19050</xdr:colOff>
          <xdr:row>7</xdr:row>
          <xdr:rowOff>28575</xdr:rowOff>
        </xdr:to>
        <xdr:pic>
          <xdr:nvPicPr>
            <xdr:cNvPr id="2" name="Picture 6" descr="Hemogard_Mauve"/>
            <xdr:cNvPicPr>
              <a:picLocks noChangeAspect="1" noChangeArrowheads="1"/>
              <a:extLst>
                <a:ext uri="{84589F7E-364E-4C9E-8A38-B11213B215E9}">
                  <a14:cameraTool cellRange="Tube10" spid="_x0000_s7182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152775" y="1247775"/>
              <a:ext cx="1314450" cy="1219200"/>
            </a:xfrm>
            <a:prstGeom prst="rect">
              <a:avLst/>
            </a:prstGeom>
            <a:noFill/>
            <a:ln w="9525">
              <a:solidFill>
                <a:schemeClr val="bg1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5</xdr:col>
      <xdr:colOff>409575</xdr:colOff>
      <xdr:row>2</xdr:row>
      <xdr:rowOff>180975</xdr:rowOff>
    </xdr:from>
    <xdr:to>
      <xdr:col>7</xdr:col>
      <xdr:colOff>180975</xdr:colOff>
      <xdr:row>3</xdr:row>
      <xdr:rowOff>123825</xdr:rowOff>
    </xdr:to>
    <xdr:sp macro="" textlink="">
      <xdr:nvSpPr>
        <xdr:cNvPr id="3" name="ZoneTexte 2">
          <a:hlinkClick xmlns:r="http://schemas.openxmlformats.org/officeDocument/2006/relationships" r:id="rId2"/>
        </xdr:cNvPr>
        <xdr:cNvSpPr txBox="1"/>
      </xdr:nvSpPr>
      <xdr:spPr>
        <a:xfrm>
          <a:off x="6438900" y="857250"/>
          <a:ext cx="1943100" cy="29527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1"/>
            <a:t>=&gt; Retourner à l'accueil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19050</xdr:rowOff>
    </xdr:from>
    <xdr:to>
      <xdr:col>0</xdr:col>
      <xdr:colOff>1028700</xdr:colOff>
      <xdr:row>1</xdr:row>
      <xdr:rowOff>219075</xdr:rowOff>
    </xdr:to>
    <xdr:pic>
      <xdr:nvPicPr>
        <xdr:cNvPr id="4" name="Image 1" descr="Centre hospitalier (Auch) – Fédération Hospitalière de France (FHF)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050"/>
          <a:ext cx="9525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209550</xdr:colOff>
      <xdr:row>7</xdr:row>
      <xdr:rowOff>76200</xdr:rowOff>
    </xdr:from>
    <xdr:to>
      <xdr:col>4</xdr:col>
      <xdr:colOff>1238250</xdr:colOff>
      <xdr:row>7</xdr:row>
      <xdr:rowOff>790575</xdr:rowOff>
    </xdr:to>
    <xdr:sp macro="" textlink="">
      <xdr:nvSpPr>
        <xdr:cNvPr id="5" name="Rectangle à coins arrondis 4">
          <a:hlinkClick xmlns:r="http://schemas.openxmlformats.org/officeDocument/2006/relationships" r:id="rId4"/>
        </xdr:cNvPr>
        <xdr:cNvSpPr/>
      </xdr:nvSpPr>
      <xdr:spPr>
        <a:xfrm>
          <a:off x="3362325" y="2514600"/>
          <a:ext cx="2324100" cy="7143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/>
            <a:t>Lien vers manuel de prélèvement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457200</xdr:colOff>
      <xdr:row>2</xdr:row>
      <xdr:rowOff>752475</xdr:rowOff>
    </xdr:from>
    <xdr:to>
      <xdr:col>7</xdr:col>
      <xdr:colOff>238125</xdr:colOff>
      <xdr:row>3</xdr:row>
      <xdr:rowOff>1104900</xdr:rowOff>
    </xdr:to>
    <xdr:sp macro="" textlink="">
      <xdr:nvSpPr>
        <xdr:cNvPr id="53948" name="AutoShape 4" descr="MANUEL DE PRELEVEMENT"/>
        <xdr:cNvSpPr>
          <a:spLocks noChangeAspect="1" noChangeArrowheads="1"/>
        </xdr:cNvSpPr>
      </xdr:nvSpPr>
      <xdr:spPr bwMode="auto">
        <a:xfrm>
          <a:off x="6362700" y="2876550"/>
          <a:ext cx="1571625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19050</xdr:colOff>
      <xdr:row>2</xdr:row>
      <xdr:rowOff>9525</xdr:rowOff>
    </xdr:from>
    <xdr:to>
      <xdr:col>3</xdr:col>
      <xdr:colOff>0</xdr:colOff>
      <xdr:row>3</xdr:row>
      <xdr:rowOff>0</xdr:rowOff>
    </xdr:to>
    <xdr:pic>
      <xdr:nvPicPr>
        <xdr:cNvPr id="53949" name="Picture 6" descr="Hemogard_Mauv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2133600"/>
          <a:ext cx="12954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4</xdr:row>
      <xdr:rowOff>9525</xdr:rowOff>
    </xdr:from>
    <xdr:to>
      <xdr:col>3</xdr:col>
      <xdr:colOff>0</xdr:colOff>
      <xdr:row>4</xdr:row>
      <xdr:rowOff>1209675</xdr:rowOff>
    </xdr:to>
    <xdr:pic>
      <xdr:nvPicPr>
        <xdr:cNvPr id="53950" name="Picture 3" descr="Hemogard_BleuPal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4572000"/>
          <a:ext cx="12858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</xdr:row>
      <xdr:rowOff>9525</xdr:rowOff>
    </xdr:from>
    <xdr:to>
      <xdr:col>2</xdr:col>
      <xdr:colOff>1295400</xdr:colOff>
      <xdr:row>4</xdr:row>
      <xdr:rowOff>0</xdr:rowOff>
    </xdr:to>
    <xdr:pic>
      <xdr:nvPicPr>
        <xdr:cNvPr id="53951" name="Picture 1" descr="Hemogard_Vert"/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3352800"/>
          <a:ext cx="12858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5</xdr:row>
      <xdr:rowOff>9525</xdr:rowOff>
    </xdr:from>
    <xdr:to>
      <xdr:col>2</xdr:col>
      <xdr:colOff>1304925</xdr:colOff>
      <xdr:row>6</xdr:row>
      <xdr:rowOff>0</xdr:rowOff>
    </xdr:to>
    <xdr:pic>
      <xdr:nvPicPr>
        <xdr:cNvPr id="53952" name="Picture 26" descr="Hemogard_Vert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8549"/>
        <a:stretch>
          <a:fillRect/>
        </a:stretch>
      </xdr:blipFill>
      <xdr:spPr bwMode="auto">
        <a:xfrm>
          <a:off x="2819400" y="5791200"/>
          <a:ext cx="1285875" cy="1209675"/>
        </a:xfrm>
        <a:prstGeom prst="rect">
          <a:avLst/>
        </a:prstGeom>
        <a:solidFill>
          <a:srgbClr val="DDDDD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2</xdr:col>
      <xdr:colOff>28575</xdr:colOff>
      <xdr:row>6</xdr:row>
      <xdr:rowOff>1200150</xdr:rowOff>
    </xdr:from>
    <xdr:to>
      <xdr:col>2</xdr:col>
      <xdr:colOff>1304925</xdr:colOff>
      <xdr:row>7</xdr:row>
      <xdr:rowOff>1200150</xdr:rowOff>
    </xdr:to>
    <xdr:pic>
      <xdr:nvPicPr>
        <xdr:cNvPr id="5395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-2499" r="-7516" b="-2"/>
        <a:stretch>
          <a:fillRect/>
        </a:stretch>
      </xdr:blipFill>
      <xdr:spPr bwMode="auto">
        <a:xfrm>
          <a:off x="2828925" y="8201025"/>
          <a:ext cx="12763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8</xdr:row>
      <xdr:rowOff>28575</xdr:rowOff>
    </xdr:from>
    <xdr:to>
      <xdr:col>3</xdr:col>
      <xdr:colOff>0</xdr:colOff>
      <xdr:row>9</xdr:row>
      <xdr:rowOff>0</xdr:rowOff>
    </xdr:to>
    <xdr:pic>
      <xdr:nvPicPr>
        <xdr:cNvPr id="53954" name="Image 12" descr="i Fiche Technique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0" t="8333" r="4861" b="4861"/>
        <a:stretch>
          <a:fillRect/>
        </a:stretch>
      </xdr:blipFill>
      <xdr:spPr bwMode="auto">
        <a:xfrm>
          <a:off x="2828925" y="9467850"/>
          <a:ext cx="12858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9</xdr:row>
      <xdr:rowOff>9525</xdr:rowOff>
    </xdr:from>
    <xdr:to>
      <xdr:col>2</xdr:col>
      <xdr:colOff>1295400</xdr:colOff>
      <xdr:row>9</xdr:row>
      <xdr:rowOff>1209675</xdr:rowOff>
    </xdr:to>
    <xdr:pic>
      <xdr:nvPicPr>
        <xdr:cNvPr id="53955" name="Image 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31" t="6012" r="28221" b="66695"/>
        <a:stretch>
          <a:fillRect/>
        </a:stretch>
      </xdr:blipFill>
      <xdr:spPr bwMode="auto">
        <a:xfrm>
          <a:off x="2819400" y="10668000"/>
          <a:ext cx="12763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10</xdr:row>
      <xdr:rowOff>19050</xdr:rowOff>
    </xdr:from>
    <xdr:to>
      <xdr:col>2</xdr:col>
      <xdr:colOff>1314450</xdr:colOff>
      <xdr:row>11</xdr:row>
      <xdr:rowOff>0</xdr:rowOff>
    </xdr:to>
    <xdr:pic>
      <xdr:nvPicPr>
        <xdr:cNvPr id="53956" name="Picture 19" descr="Hemogard_JauneOr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2274" r="-2274" b="2274"/>
        <a:stretch>
          <a:fillRect/>
        </a:stretch>
      </xdr:blipFill>
      <xdr:spPr bwMode="auto">
        <a:xfrm>
          <a:off x="2828925" y="11896725"/>
          <a:ext cx="12858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</xdr:row>
      <xdr:rowOff>9525</xdr:rowOff>
    </xdr:from>
    <xdr:to>
      <xdr:col>2</xdr:col>
      <xdr:colOff>1295400</xdr:colOff>
      <xdr:row>11</xdr:row>
      <xdr:rowOff>1209675</xdr:rowOff>
    </xdr:to>
    <xdr:pic>
      <xdr:nvPicPr>
        <xdr:cNvPr id="53957" name="Picture 26" descr="Hemogard_Vert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lum bright="24000" contrast="-14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3174"/>
        <a:stretch>
          <a:fillRect/>
        </a:stretch>
      </xdr:blipFill>
      <xdr:spPr bwMode="auto">
        <a:xfrm>
          <a:off x="2809875" y="13106400"/>
          <a:ext cx="1285875" cy="1200150"/>
        </a:xfrm>
        <a:prstGeom prst="rect">
          <a:avLst/>
        </a:prstGeom>
        <a:solidFill>
          <a:srgbClr val="DDDDD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2</xdr:col>
      <xdr:colOff>38100</xdr:colOff>
      <xdr:row>12</xdr:row>
      <xdr:rowOff>9525</xdr:rowOff>
    </xdr:from>
    <xdr:to>
      <xdr:col>3</xdr:col>
      <xdr:colOff>9525</xdr:colOff>
      <xdr:row>12</xdr:row>
      <xdr:rowOff>1209675</xdr:rowOff>
    </xdr:to>
    <xdr:pic>
      <xdr:nvPicPr>
        <xdr:cNvPr id="53958" name="Image 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13" r="-2679" b="4688"/>
        <a:stretch>
          <a:fillRect/>
        </a:stretch>
      </xdr:blipFill>
      <xdr:spPr bwMode="auto">
        <a:xfrm>
          <a:off x="2838450" y="14325600"/>
          <a:ext cx="12858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13</xdr:row>
      <xdr:rowOff>19050</xdr:rowOff>
    </xdr:from>
    <xdr:to>
      <xdr:col>2</xdr:col>
      <xdr:colOff>1304925</xdr:colOff>
      <xdr:row>13</xdr:row>
      <xdr:rowOff>1209675</xdr:rowOff>
    </xdr:to>
    <xdr:pic>
      <xdr:nvPicPr>
        <xdr:cNvPr id="53959" name="Image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200" t="780" r="-7199"/>
        <a:stretch>
          <a:fillRect/>
        </a:stretch>
      </xdr:blipFill>
      <xdr:spPr bwMode="auto">
        <a:xfrm>
          <a:off x="2809875" y="15554325"/>
          <a:ext cx="12954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304800</xdr:colOff>
      <xdr:row>15</xdr:row>
      <xdr:rowOff>304800</xdr:rowOff>
    </xdr:to>
    <xdr:sp macro="" textlink="">
      <xdr:nvSpPr>
        <xdr:cNvPr id="53960" name="AutoShape 1017" descr="Pot à urine stérile 60 mL en PS - Bocal à urines - Flacon pour ..."/>
        <xdr:cNvSpPr>
          <a:spLocks noChangeAspect="1" noChangeArrowheads="1"/>
        </xdr:cNvSpPr>
      </xdr:nvSpPr>
      <xdr:spPr bwMode="auto">
        <a:xfrm>
          <a:off x="6800850" y="179736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28575</xdr:colOff>
      <xdr:row>14</xdr:row>
      <xdr:rowOff>28575</xdr:rowOff>
    </xdr:from>
    <xdr:to>
      <xdr:col>2</xdr:col>
      <xdr:colOff>1266825</xdr:colOff>
      <xdr:row>15</xdr:row>
      <xdr:rowOff>0</xdr:rowOff>
    </xdr:to>
    <xdr:pic>
      <xdr:nvPicPr>
        <xdr:cNvPr id="53961" name="Image 16" descr="https://www.123secours.com/1012-large_default/flacon-a-urine-40ml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75" t="32375" r="33624" b="33875"/>
        <a:stretch>
          <a:fillRect/>
        </a:stretch>
      </xdr:blipFill>
      <xdr:spPr bwMode="auto">
        <a:xfrm>
          <a:off x="2828925" y="16783050"/>
          <a:ext cx="12382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304800</xdr:colOff>
      <xdr:row>16</xdr:row>
      <xdr:rowOff>304800</xdr:rowOff>
    </xdr:to>
    <xdr:sp macro="" textlink="">
      <xdr:nvSpPr>
        <xdr:cNvPr id="53962" name="AutoShape 1024" descr="i Fiche Technique"/>
        <xdr:cNvSpPr>
          <a:spLocks noChangeAspect="1" noChangeArrowheads="1"/>
        </xdr:cNvSpPr>
      </xdr:nvSpPr>
      <xdr:spPr bwMode="auto">
        <a:xfrm>
          <a:off x="5905500" y="191928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57150</xdr:colOff>
      <xdr:row>14</xdr:row>
      <xdr:rowOff>1219200</xdr:rowOff>
    </xdr:from>
    <xdr:to>
      <xdr:col>2</xdr:col>
      <xdr:colOff>1257300</xdr:colOff>
      <xdr:row>16</xdr:row>
      <xdr:rowOff>9525</xdr:rowOff>
    </xdr:to>
    <xdr:pic>
      <xdr:nvPicPr>
        <xdr:cNvPr id="53963" name="Image 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64" t="9091" r="9917" b="6612"/>
        <a:stretch>
          <a:fillRect/>
        </a:stretch>
      </xdr:blipFill>
      <xdr:spPr bwMode="auto">
        <a:xfrm>
          <a:off x="2857500" y="17973675"/>
          <a:ext cx="12001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16</xdr:row>
      <xdr:rowOff>257175</xdr:rowOff>
    </xdr:from>
    <xdr:to>
      <xdr:col>2</xdr:col>
      <xdr:colOff>1228725</xdr:colOff>
      <xdr:row>16</xdr:row>
      <xdr:rowOff>1057275</xdr:rowOff>
    </xdr:to>
    <xdr:grpSp>
      <xdr:nvGrpSpPr>
        <xdr:cNvPr id="53964" name="Groupe 3"/>
        <xdr:cNvGrpSpPr>
          <a:grpSpLocks/>
        </xdr:cNvGrpSpPr>
      </xdr:nvGrpSpPr>
      <xdr:grpSpPr bwMode="auto">
        <a:xfrm>
          <a:off x="2905125" y="19450050"/>
          <a:ext cx="1123950" cy="800100"/>
          <a:chOff x="6877050" y="19192875"/>
          <a:chExt cx="1335710" cy="866775"/>
        </a:xfrm>
      </xdr:grpSpPr>
      <xdr:pic>
        <xdr:nvPicPr>
          <xdr:cNvPr id="53971" name="Image 19"/>
          <xdr:cNvPicPr>
            <a:picLocks noChangeAspect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5842" t="9091" r="18803" b="6612"/>
          <a:stretch>
            <a:fillRect/>
          </a:stretch>
        </xdr:blipFill>
        <xdr:spPr bwMode="auto">
          <a:xfrm>
            <a:off x="6877050" y="19192875"/>
            <a:ext cx="657225" cy="8477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3972" name="Image 12" descr="i Fiche Technique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713" t="8333" r="18108" b="4861"/>
          <a:stretch>
            <a:fillRect/>
          </a:stretch>
        </xdr:blipFill>
        <xdr:spPr bwMode="auto">
          <a:xfrm>
            <a:off x="7581899" y="19192875"/>
            <a:ext cx="630861" cy="866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</xdr:col>
      <xdr:colOff>333375</xdr:colOff>
      <xdr:row>18</xdr:row>
      <xdr:rowOff>9525</xdr:rowOff>
    </xdr:from>
    <xdr:to>
      <xdr:col>2</xdr:col>
      <xdr:colOff>981075</xdr:colOff>
      <xdr:row>18</xdr:row>
      <xdr:rowOff>1200150</xdr:rowOff>
    </xdr:to>
    <xdr:pic>
      <xdr:nvPicPr>
        <xdr:cNvPr id="53966" name="Image 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21640800"/>
          <a:ext cx="6477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19</xdr:row>
      <xdr:rowOff>104775</xdr:rowOff>
    </xdr:from>
    <xdr:to>
      <xdr:col>2</xdr:col>
      <xdr:colOff>1228725</xdr:colOff>
      <xdr:row>19</xdr:row>
      <xdr:rowOff>1200150</xdr:rowOff>
    </xdr:to>
    <xdr:grpSp>
      <xdr:nvGrpSpPr>
        <xdr:cNvPr id="53967" name="Groupe 7"/>
        <xdr:cNvGrpSpPr>
          <a:grpSpLocks/>
        </xdr:cNvGrpSpPr>
      </xdr:nvGrpSpPr>
      <xdr:grpSpPr bwMode="auto">
        <a:xfrm>
          <a:off x="2914650" y="22955250"/>
          <a:ext cx="1114425" cy="1095375"/>
          <a:chOff x="7991475" y="22821900"/>
          <a:chExt cx="1244967" cy="1222819"/>
        </a:xfrm>
      </xdr:grpSpPr>
      <xdr:pic>
        <xdr:nvPicPr>
          <xdr:cNvPr id="53969" name="Image 25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-5400000">
            <a:off x="8316874" y="23125151"/>
            <a:ext cx="1194244" cy="6448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3970" name="Image 26" descr="https://www.123secours.com/1012-large_default/flacon-a-urine-40ml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1006" t="32375" r="41209" b="33875"/>
          <a:stretch>
            <a:fillRect/>
          </a:stretch>
        </xdr:blipFill>
        <xdr:spPr bwMode="auto">
          <a:xfrm>
            <a:off x="7991475" y="22821900"/>
            <a:ext cx="647700" cy="11916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</xdr:col>
      <xdr:colOff>28575</xdr:colOff>
      <xdr:row>20</xdr:row>
      <xdr:rowOff>38100</xdr:rowOff>
    </xdr:from>
    <xdr:to>
      <xdr:col>3</xdr:col>
      <xdr:colOff>9525</xdr:colOff>
      <xdr:row>20</xdr:row>
      <xdr:rowOff>1181100</xdr:rowOff>
    </xdr:to>
    <xdr:pic>
      <xdr:nvPicPr>
        <xdr:cNvPr id="53968" name="Image 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24107775"/>
          <a:ext cx="12954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95251</xdr:colOff>
      <xdr:row>17</xdr:row>
      <xdr:rowOff>38100</xdr:rowOff>
    </xdr:from>
    <xdr:to>
      <xdr:col>2</xdr:col>
      <xdr:colOff>1133475</xdr:colOff>
      <xdr:row>17</xdr:row>
      <xdr:rowOff>1133475</xdr:rowOff>
    </xdr:to>
    <xdr:pic>
      <xdr:nvPicPr>
        <xdr:cNvPr id="27" name="Image 26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1" y="20450175"/>
          <a:ext cx="1038224" cy="1095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114300</xdr:rowOff>
    </xdr:from>
    <xdr:to>
      <xdr:col>1</xdr:col>
      <xdr:colOff>419100</xdr:colOff>
      <xdr:row>0</xdr:row>
      <xdr:rowOff>1276350</xdr:rowOff>
    </xdr:to>
    <xdr:pic>
      <xdr:nvPicPr>
        <xdr:cNvPr id="2" name="Image 1" descr="Centre hospitalier (Auch) – Fédération Hospitalière de France (FHF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4300"/>
          <a:ext cx="17145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4371975</xdr:colOff>
      <xdr:row>1</xdr:row>
      <xdr:rowOff>85725</xdr:rowOff>
    </xdr:from>
    <xdr:to>
      <xdr:col>5</xdr:col>
      <xdr:colOff>352425</xdr:colOff>
      <xdr:row>3</xdr:row>
      <xdr:rowOff>57150</xdr:rowOff>
    </xdr:to>
    <xdr:sp macro="" textlink="">
      <xdr:nvSpPr>
        <xdr:cNvPr id="10" name="ZoneTexte 9">
          <a:hlinkClick xmlns:r="http://schemas.openxmlformats.org/officeDocument/2006/relationships" r:id="rId2"/>
        </xdr:cNvPr>
        <xdr:cNvSpPr txBox="1"/>
      </xdr:nvSpPr>
      <xdr:spPr>
        <a:xfrm>
          <a:off x="6972300" y="1495425"/>
          <a:ext cx="1943100" cy="32385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1"/>
            <a:t>=&gt; Retourner à l'accueil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4</xdr:row>
          <xdr:rowOff>38100</xdr:rowOff>
        </xdr:from>
        <xdr:to>
          <xdr:col>1</xdr:col>
          <xdr:colOff>800100</xdr:colOff>
          <xdr:row>8</xdr:row>
          <xdr:rowOff>76200</xdr:rowOff>
        </xdr:to>
        <xdr:sp macro="" textlink="">
          <xdr:nvSpPr>
            <xdr:cNvPr id="28687" name="Object 15" descr="ECBU" hidden="1">
              <a:extLst>
                <a:ext uri="{63B3BB69-23CF-44E3-9099-C40C66FF867C}">
                  <a14:compatExt spid="_x0000_s28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 r:embed="rId3"/>
              <a:srcRect/>
              <a:stretch>
                <a:fillRect/>
              </a:stretch>
            </a:blip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18</xdr:row>
          <xdr:rowOff>9525</xdr:rowOff>
        </xdr:from>
        <xdr:to>
          <xdr:col>1</xdr:col>
          <xdr:colOff>809625</xdr:colOff>
          <xdr:row>22</xdr:row>
          <xdr:rowOff>76200</xdr:rowOff>
        </xdr:to>
        <xdr:sp macro="" textlink="">
          <xdr:nvSpPr>
            <xdr:cNvPr id="28690" name="Object 18" descr="Cutané" hidden="1">
              <a:extLst>
                <a:ext uri="{63B3BB69-23CF-44E3-9099-C40C66FF867C}">
                  <a14:compatExt spid="_x0000_s28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 r:embed="rId4"/>
              <a:srcRect/>
              <a:stretch>
                <a:fillRect/>
              </a:stretch>
            </a:blip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1123950</xdr:colOff>
          <xdr:row>8</xdr:row>
          <xdr:rowOff>142875</xdr:rowOff>
        </xdr:from>
        <xdr:to>
          <xdr:col>2</xdr:col>
          <xdr:colOff>1943100</xdr:colOff>
          <xdr:row>13</xdr:row>
          <xdr:rowOff>19050</xdr:rowOff>
        </xdr:to>
        <xdr:sp macro="" textlink="">
          <xdr:nvSpPr>
            <xdr:cNvPr id="28692" name="Object 20" descr="ORL" hidden="1">
              <a:extLst>
                <a:ext uri="{63B3BB69-23CF-44E3-9099-C40C66FF867C}">
                  <a14:compatExt spid="_x0000_s28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 r:embed="rId5"/>
              <a:srcRect/>
              <a:stretch>
                <a:fillRect/>
              </a:stretch>
            </a:blip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1104900</xdr:colOff>
          <xdr:row>13</xdr:row>
          <xdr:rowOff>104775</xdr:rowOff>
        </xdr:from>
        <xdr:to>
          <xdr:col>2</xdr:col>
          <xdr:colOff>1924050</xdr:colOff>
          <xdr:row>17</xdr:row>
          <xdr:rowOff>142875</xdr:rowOff>
        </xdr:to>
        <xdr:sp macro="" textlink="">
          <xdr:nvSpPr>
            <xdr:cNvPr id="28693" name="Object 21" descr="Nouveau-né" hidden="1">
              <a:extLst>
                <a:ext uri="{63B3BB69-23CF-44E3-9099-C40C66FF867C}">
                  <a14:compatExt spid="_x0000_s28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 r:embed="rId6"/>
              <a:srcRect/>
              <a:stretch>
                <a:fillRect/>
              </a:stretch>
            </a:blip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1123950</xdr:colOff>
          <xdr:row>4</xdr:row>
          <xdr:rowOff>38100</xdr:rowOff>
        </xdr:from>
        <xdr:to>
          <xdr:col>2</xdr:col>
          <xdr:colOff>1943100</xdr:colOff>
          <xdr:row>8</xdr:row>
          <xdr:rowOff>76200</xdr:rowOff>
        </xdr:to>
        <xdr:sp macro="" textlink="">
          <xdr:nvSpPr>
            <xdr:cNvPr id="28707" name="Object 35" descr="LCR" hidden="1">
              <a:extLst>
                <a:ext uri="{63B3BB69-23CF-44E3-9099-C40C66FF867C}">
                  <a14:compatExt spid="_x0000_s28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 r:embed="rId7"/>
              <a:srcRect/>
              <a:stretch>
                <a:fillRect/>
              </a:stretch>
            </a:blip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1114425</xdr:colOff>
          <xdr:row>18</xdr:row>
          <xdr:rowOff>28575</xdr:rowOff>
        </xdr:from>
        <xdr:to>
          <xdr:col>2</xdr:col>
          <xdr:colOff>1933575</xdr:colOff>
          <xdr:row>22</xdr:row>
          <xdr:rowOff>66675</xdr:rowOff>
        </xdr:to>
        <xdr:sp macro="" textlink="">
          <xdr:nvSpPr>
            <xdr:cNvPr id="28710" name="Object 38" descr="Selles - parasito" hidden="1">
              <a:extLst>
                <a:ext uri="{63B3BB69-23CF-44E3-9099-C40C66FF867C}">
                  <a14:compatExt spid="_x0000_s28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 r:embed="rId8"/>
              <a:srcRect/>
              <a:stretch>
                <a:fillRect/>
              </a:stretch>
            </a:blip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2400300</xdr:colOff>
          <xdr:row>18</xdr:row>
          <xdr:rowOff>9525</xdr:rowOff>
        </xdr:from>
        <xdr:to>
          <xdr:col>2</xdr:col>
          <xdr:colOff>4419600</xdr:colOff>
          <xdr:row>22</xdr:row>
          <xdr:rowOff>47625</xdr:rowOff>
        </xdr:to>
        <xdr:sp macro="" textlink="">
          <xdr:nvSpPr>
            <xdr:cNvPr id="28711" name="Object 39" descr="Palu" hidden="1">
              <a:extLst>
                <a:ext uri="{63B3BB69-23CF-44E3-9099-C40C66FF867C}">
                  <a14:compatExt spid="_x0000_s28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 r:embed="rId9"/>
              <a:srcRect/>
              <a:stretch>
                <a:fillRect/>
              </a:stretch>
            </a:blip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8</xdr:row>
          <xdr:rowOff>142875</xdr:rowOff>
        </xdr:from>
        <xdr:to>
          <xdr:col>5</xdr:col>
          <xdr:colOff>504825</xdr:colOff>
          <xdr:row>13</xdr:row>
          <xdr:rowOff>19050</xdr:rowOff>
        </xdr:to>
        <xdr:sp macro="" textlink="">
          <xdr:nvSpPr>
            <xdr:cNvPr id="28712" name="Object 40" descr="Bon de demande myélo" hidden="1">
              <a:extLst>
                <a:ext uri="{63B3BB69-23CF-44E3-9099-C40C66FF867C}">
                  <a14:compatExt spid="_x0000_s28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 r:embed="rId10"/>
              <a:srcRect/>
              <a:stretch>
                <a:fillRect/>
              </a:stretch>
            </a:blip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13</xdr:row>
          <xdr:rowOff>47625</xdr:rowOff>
        </xdr:from>
        <xdr:to>
          <xdr:col>1</xdr:col>
          <xdr:colOff>790575</xdr:colOff>
          <xdr:row>17</xdr:row>
          <xdr:rowOff>133350</xdr:rowOff>
        </xdr:to>
        <xdr:sp macro="" textlink="">
          <xdr:nvSpPr>
            <xdr:cNvPr id="28719" name="Object 47" descr="Profond" hidden="1">
              <a:extLst>
                <a:ext uri="{63B3BB69-23CF-44E3-9099-C40C66FF867C}">
                  <a14:compatExt spid="_x0000_s28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 r:embed="rId11"/>
              <a:srcRect/>
              <a:stretch>
                <a:fillRect/>
              </a:stretch>
            </a:blip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2381250</xdr:colOff>
          <xdr:row>4</xdr:row>
          <xdr:rowOff>47625</xdr:rowOff>
        </xdr:from>
        <xdr:to>
          <xdr:col>2</xdr:col>
          <xdr:colOff>4381500</xdr:colOff>
          <xdr:row>8</xdr:row>
          <xdr:rowOff>85725</xdr:rowOff>
        </xdr:to>
        <xdr:sp macro="" textlink="">
          <xdr:nvSpPr>
            <xdr:cNvPr id="28721" name="Object 49" descr="Respi" hidden="1">
              <a:extLst>
                <a:ext uri="{63B3BB69-23CF-44E3-9099-C40C66FF867C}">
                  <a14:compatExt spid="_x0000_s28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 r:embed="rId12"/>
              <a:srcRect/>
              <a:stretch>
                <a:fillRect/>
              </a:stretch>
            </a:blip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</xdr:row>
          <xdr:rowOff>57150</xdr:rowOff>
        </xdr:from>
        <xdr:to>
          <xdr:col>5</xdr:col>
          <xdr:colOff>466725</xdr:colOff>
          <xdr:row>8</xdr:row>
          <xdr:rowOff>95250</xdr:rowOff>
        </xdr:to>
        <xdr:sp macro="" textlink="">
          <xdr:nvSpPr>
            <xdr:cNvPr id="28722" name="Object 50" descr="BMR" hidden="1">
              <a:extLst>
                <a:ext uri="{63B3BB69-23CF-44E3-9099-C40C66FF867C}">
                  <a14:compatExt spid="_x0000_s28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 r:embed="rId13"/>
              <a:srcRect/>
              <a:stretch>
                <a:fillRect/>
              </a:stretch>
            </a:blip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2409825</xdr:colOff>
          <xdr:row>13</xdr:row>
          <xdr:rowOff>104775</xdr:rowOff>
        </xdr:from>
        <xdr:to>
          <xdr:col>2</xdr:col>
          <xdr:colOff>4419600</xdr:colOff>
          <xdr:row>17</xdr:row>
          <xdr:rowOff>114300</xdr:rowOff>
        </xdr:to>
        <xdr:sp macro="" textlink="">
          <xdr:nvSpPr>
            <xdr:cNvPr id="28724" name="Object 52" descr="Génitaux" hidden="1">
              <a:extLst>
                <a:ext uri="{63B3BB69-23CF-44E3-9099-C40C66FF867C}">
                  <a14:compatExt spid="_x0000_s28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 r:embed="rId14"/>
              <a:srcRect/>
              <a:stretch>
                <a:fillRect/>
              </a:stretch>
            </a:blip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22</xdr:row>
          <xdr:rowOff>142875</xdr:rowOff>
        </xdr:from>
        <xdr:to>
          <xdr:col>2</xdr:col>
          <xdr:colOff>3714750</xdr:colOff>
          <xdr:row>28</xdr:row>
          <xdr:rowOff>133350</xdr:rowOff>
        </xdr:to>
        <xdr:sp macro="" textlink="">
          <xdr:nvSpPr>
            <xdr:cNvPr id="28725" name="Object 53" descr="Recommandations particulières" hidden="1">
              <a:extLst>
                <a:ext uri="{63B3BB69-23CF-44E3-9099-C40C66FF867C}">
                  <a14:compatExt spid="_x0000_s28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 r:embed="rId15"/>
              <a:srcRect/>
              <a:stretch>
                <a:fillRect/>
              </a:stretch>
            </a:blip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2371725</xdr:colOff>
          <xdr:row>9</xdr:row>
          <xdr:rowOff>0</xdr:rowOff>
        </xdr:from>
        <xdr:to>
          <xdr:col>2</xdr:col>
          <xdr:colOff>4381500</xdr:colOff>
          <xdr:row>13</xdr:row>
          <xdr:rowOff>38100</xdr:rowOff>
        </xdr:to>
        <xdr:sp macro="" textlink="">
          <xdr:nvSpPr>
            <xdr:cNvPr id="28726" name="Object 54" descr="Myélogramme" hidden="1">
              <a:extLst>
                <a:ext uri="{63B3BB69-23CF-44E3-9099-C40C66FF867C}">
                  <a14:compatExt spid="_x0000_s28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 r:embed="rId16"/>
              <a:srcRect/>
              <a:stretch>
                <a:fillRect/>
              </a:stretch>
            </a:blip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8</xdr:row>
          <xdr:rowOff>95250</xdr:rowOff>
        </xdr:from>
        <xdr:to>
          <xdr:col>1</xdr:col>
          <xdr:colOff>809625</xdr:colOff>
          <xdr:row>13</xdr:row>
          <xdr:rowOff>47625</xdr:rowOff>
        </xdr:to>
        <xdr:sp macro="" textlink="">
          <xdr:nvSpPr>
            <xdr:cNvPr id="28727" name="Object 55" descr="Hémoc - Dispositifs vasculaires" hidden="1">
              <a:extLst>
                <a:ext uri="{63B3BB69-23CF-44E3-9099-C40C66FF867C}">
                  <a14:compatExt spid="_x0000_s28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 r:embed="rId17"/>
              <a:srcRect/>
              <a:stretch>
                <a:fillRect/>
              </a:stretch>
            </a:blip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1419225</xdr:colOff>
      <xdr:row>27</xdr:row>
      <xdr:rowOff>66675</xdr:rowOff>
    </xdr:from>
    <xdr:to>
      <xdr:col>3</xdr:col>
      <xdr:colOff>1028700</xdr:colOff>
      <xdr:row>27</xdr:row>
      <xdr:rowOff>152400</xdr:rowOff>
    </xdr:to>
    <xdr:pic>
      <xdr:nvPicPr>
        <xdr:cNvPr id="57471" name="Picture 1" descr="Hemogard_Ver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6343650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1428750</xdr:colOff>
      <xdr:row>30</xdr:row>
      <xdr:rowOff>19050</xdr:rowOff>
    </xdr:from>
    <xdr:to>
      <xdr:col>3</xdr:col>
      <xdr:colOff>1028700</xdr:colOff>
      <xdr:row>30</xdr:row>
      <xdr:rowOff>104775</xdr:rowOff>
    </xdr:to>
    <xdr:pic>
      <xdr:nvPicPr>
        <xdr:cNvPr id="57472" name="Picture 1" descr="Hemogard_Ver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7924800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1447800</xdr:colOff>
      <xdr:row>77</xdr:row>
      <xdr:rowOff>9525</xdr:rowOff>
    </xdr:from>
    <xdr:to>
      <xdr:col>3</xdr:col>
      <xdr:colOff>1028700</xdr:colOff>
      <xdr:row>77</xdr:row>
      <xdr:rowOff>85725</xdr:rowOff>
    </xdr:to>
    <xdr:pic>
      <xdr:nvPicPr>
        <xdr:cNvPr id="57473" name="Picture 1" descr="Hemogard_Ver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8362950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1428750</xdr:colOff>
      <xdr:row>42</xdr:row>
      <xdr:rowOff>0</xdr:rowOff>
    </xdr:from>
    <xdr:to>
      <xdr:col>3</xdr:col>
      <xdr:colOff>1028700</xdr:colOff>
      <xdr:row>42</xdr:row>
      <xdr:rowOff>104775</xdr:rowOff>
    </xdr:to>
    <xdr:pic>
      <xdr:nvPicPr>
        <xdr:cNvPr id="57477" name="Picture 1" descr="Hemogard_Ver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106870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1438275</xdr:colOff>
      <xdr:row>94</xdr:row>
      <xdr:rowOff>152400</xdr:rowOff>
    </xdr:from>
    <xdr:to>
      <xdr:col>3</xdr:col>
      <xdr:colOff>1562100</xdr:colOff>
      <xdr:row>95</xdr:row>
      <xdr:rowOff>133350</xdr:rowOff>
    </xdr:to>
    <xdr:pic>
      <xdr:nvPicPr>
        <xdr:cNvPr id="57478" name="Picture 1" descr="Hemogard_Ver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19602450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1447800</xdr:colOff>
      <xdr:row>70</xdr:row>
      <xdr:rowOff>9525</xdr:rowOff>
    </xdr:from>
    <xdr:to>
      <xdr:col>3</xdr:col>
      <xdr:colOff>1028700</xdr:colOff>
      <xdr:row>70</xdr:row>
      <xdr:rowOff>142875</xdr:rowOff>
    </xdr:to>
    <xdr:pic>
      <xdr:nvPicPr>
        <xdr:cNvPr id="57479" name="Picture 1" descr="Hemogard_Ver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19297650"/>
          <a:ext cx="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1371600</xdr:colOff>
      <xdr:row>95</xdr:row>
      <xdr:rowOff>38100</xdr:rowOff>
    </xdr:from>
    <xdr:to>
      <xdr:col>3</xdr:col>
      <xdr:colOff>1028700</xdr:colOff>
      <xdr:row>95</xdr:row>
      <xdr:rowOff>133350</xdr:rowOff>
    </xdr:to>
    <xdr:pic>
      <xdr:nvPicPr>
        <xdr:cNvPr id="57484" name="Picture 1" descr="Hemogard_Ver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13773150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1381125</xdr:colOff>
      <xdr:row>102</xdr:row>
      <xdr:rowOff>38100</xdr:rowOff>
    </xdr:from>
    <xdr:to>
      <xdr:col>3</xdr:col>
      <xdr:colOff>1028700</xdr:colOff>
      <xdr:row>102</xdr:row>
      <xdr:rowOff>161925</xdr:rowOff>
    </xdr:to>
    <xdr:pic>
      <xdr:nvPicPr>
        <xdr:cNvPr id="57485" name="Picture 1" descr="Hemogard_Ver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20745450"/>
          <a:ext cx="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1428750</xdr:colOff>
      <xdr:row>87</xdr:row>
      <xdr:rowOff>47625</xdr:rowOff>
    </xdr:from>
    <xdr:to>
      <xdr:col>3</xdr:col>
      <xdr:colOff>1028700</xdr:colOff>
      <xdr:row>87</xdr:row>
      <xdr:rowOff>133350</xdr:rowOff>
    </xdr:to>
    <xdr:pic>
      <xdr:nvPicPr>
        <xdr:cNvPr id="57486" name="Picture 1" descr="Hemogard_Ver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15887700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1447800</xdr:colOff>
      <xdr:row>99</xdr:row>
      <xdr:rowOff>19050</xdr:rowOff>
    </xdr:from>
    <xdr:to>
      <xdr:col>3</xdr:col>
      <xdr:colOff>1028700</xdr:colOff>
      <xdr:row>99</xdr:row>
      <xdr:rowOff>114300</xdr:rowOff>
    </xdr:to>
    <xdr:pic>
      <xdr:nvPicPr>
        <xdr:cNvPr id="57488" name="Picture 1" descr="Hemogard_Ver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19792950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1095375</xdr:colOff>
      <xdr:row>65</xdr:row>
      <xdr:rowOff>19050</xdr:rowOff>
    </xdr:from>
    <xdr:to>
      <xdr:col>3</xdr:col>
      <xdr:colOff>1028700</xdr:colOff>
      <xdr:row>65</xdr:row>
      <xdr:rowOff>123825</xdr:rowOff>
    </xdr:to>
    <xdr:pic>
      <xdr:nvPicPr>
        <xdr:cNvPr id="57489" name="Picture 1" descr="Hemogard_Ver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179260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1409700</xdr:colOff>
      <xdr:row>74</xdr:row>
      <xdr:rowOff>38100</xdr:rowOff>
    </xdr:from>
    <xdr:to>
      <xdr:col>3</xdr:col>
      <xdr:colOff>1028700</xdr:colOff>
      <xdr:row>74</xdr:row>
      <xdr:rowOff>133350</xdr:rowOff>
    </xdr:to>
    <xdr:pic>
      <xdr:nvPicPr>
        <xdr:cNvPr id="57490" name="Picture 1" descr="Hemogard_Ver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20421600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1428750</xdr:colOff>
      <xdr:row>28</xdr:row>
      <xdr:rowOff>66675</xdr:rowOff>
    </xdr:from>
    <xdr:to>
      <xdr:col>3</xdr:col>
      <xdr:colOff>1028700</xdr:colOff>
      <xdr:row>28</xdr:row>
      <xdr:rowOff>152400</xdr:rowOff>
    </xdr:to>
    <xdr:pic>
      <xdr:nvPicPr>
        <xdr:cNvPr id="57491" name="Picture 1" descr="Hemogard_Ver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650557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1428750</xdr:colOff>
      <xdr:row>29</xdr:row>
      <xdr:rowOff>47625</xdr:rowOff>
    </xdr:from>
    <xdr:to>
      <xdr:col>3</xdr:col>
      <xdr:colOff>1028700</xdr:colOff>
      <xdr:row>29</xdr:row>
      <xdr:rowOff>133350</xdr:rowOff>
    </xdr:to>
    <xdr:pic>
      <xdr:nvPicPr>
        <xdr:cNvPr id="57492" name="Picture 1" descr="Hemogard_Ver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677227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1409700</xdr:colOff>
      <xdr:row>37</xdr:row>
      <xdr:rowOff>28575</xdr:rowOff>
    </xdr:from>
    <xdr:to>
      <xdr:col>3</xdr:col>
      <xdr:colOff>1028700</xdr:colOff>
      <xdr:row>37</xdr:row>
      <xdr:rowOff>133350</xdr:rowOff>
    </xdr:to>
    <xdr:pic>
      <xdr:nvPicPr>
        <xdr:cNvPr id="57495" name="Picture 1" descr="Hemogard_Ver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97440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1428750</xdr:colOff>
      <xdr:row>43</xdr:row>
      <xdr:rowOff>0</xdr:rowOff>
    </xdr:from>
    <xdr:to>
      <xdr:col>3</xdr:col>
      <xdr:colOff>1028700</xdr:colOff>
      <xdr:row>43</xdr:row>
      <xdr:rowOff>104775</xdr:rowOff>
    </xdr:to>
    <xdr:pic>
      <xdr:nvPicPr>
        <xdr:cNvPr id="57496" name="Picture 1" descr="Hemogard_Ver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115824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1428750</xdr:colOff>
      <xdr:row>57</xdr:row>
      <xdr:rowOff>0</xdr:rowOff>
    </xdr:from>
    <xdr:to>
      <xdr:col>3</xdr:col>
      <xdr:colOff>1028700</xdr:colOff>
      <xdr:row>57</xdr:row>
      <xdr:rowOff>104775</xdr:rowOff>
    </xdr:to>
    <xdr:pic>
      <xdr:nvPicPr>
        <xdr:cNvPr id="57497" name="Picture 1" descr="Hemogard_Ver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117443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1457325</xdr:colOff>
      <xdr:row>45</xdr:row>
      <xdr:rowOff>19050</xdr:rowOff>
    </xdr:from>
    <xdr:to>
      <xdr:col>3</xdr:col>
      <xdr:colOff>1028700</xdr:colOff>
      <xdr:row>45</xdr:row>
      <xdr:rowOff>123825</xdr:rowOff>
    </xdr:to>
    <xdr:pic>
      <xdr:nvPicPr>
        <xdr:cNvPr id="57498" name="Picture 1" descr="Hemogard_Ver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126587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1466850</xdr:colOff>
      <xdr:row>25</xdr:row>
      <xdr:rowOff>28575</xdr:rowOff>
    </xdr:from>
    <xdr:to>
      <xdr:col>3</xdr:col>
      <xdr:colOff>1028700</xdr:colOff>
      <xdr:row>25</xdr:row>
      <xdr:rowOff>133350</xdr:rowOff>
    </xdr:to>
    <xdr:pic>
      <xdr:nvPicPr>
        <xdr:cNvPr id="57499" name="Picture 1" descr="Hemogard_Ver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148971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1447800</xdr:colOff>
      <xdr:row>79</xdr:row>
      <xdr:rowOff>47625</xdr:rowOff>
    </xdr:from>
    <xdr:to>
      <xdr:col>3</xdr:col>
      <xdr:colOff>1028700</xdr:colOff>
      <xdr:row>79</xdr:row>
      <xdr:rowOff>142875</xdr:rowOff>
    </xdr:to>
    <xdr:pic>
      <xdr:nvPicPr>
        <xdr:cNvPr id="57501" name="Picture 1" descr="Hemogard_Ver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15563850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1438275</xdr:colOff>
      <xdr:row>86</xdr:row>
      <xdr:rowOff>38100</xdr:rowOff>
    </xdr:from>
    <xdr:to>
      <xdr:col>3</xdr:col>
      <xdr:colOff>1028700</xdr:colOff>
      <xdr:row>86</xdr:row>
      <xdr:rowOff>142875</xdr:rowOff>
    </xdr:to>
    <xdr:pic>
      <xdr:nvPicPr>
        <xdr:cNvPr id="57502" name="Picture 1" descr="Hemogard_Ver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157162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1447800</xdr:colOff>
      <xdr:row>48</xdr:row>
      <xdr:rowOff>28575</xdr:rowOff>
    </xdr:from>
    <xdr:to>
      <xdr:col>3</xdr:col>
      <xdr:colOff>1028700</xdr:colOff>
      <xdr:row>48</xdr:row>
      <xdr:rowOff>133350</xdr:rowOff>
    </xdr:to>
    <xdr:pic>
      <xdr:nvPicPr>
        <xdr:cNvPr id="57503" name="Picture 1" descr="Hemogard_Ver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134397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1438275</xdr:colOff>
      <xdr:row>89</xdr:row>
      <xdr:rowOff>38100</xdr:rowOff>
    </xdr:from>
    <xdr:to>
      <xdr:col>3</xdr:col>
      <xdr:colOff>1028700</xdr:colOff>
      <xdr:row>89</xdr:row>
      <xdr:rowOff>142875</xdr:rowOff>
    </xdr:to>
    <xdr:pic>
      <xdr:nvPicPr>
        <xdr:cNvPr id="57506" name="Picture 1" descr="Hemogard_Ver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166878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1438275</xdr:colOff>
      <xdr:row>101</xdr:row>
      <xdr:rowOff>104775</xdr:rowOff>
    </xdr:from>
    <xdr:to>
      <xdr:col>3</xdr:col>
      <xdr:colOff>1028700</xdr:colOff>
      <xdr:row>101</xdr:row>
      <xdr:rowOff>190500</xdr:rowOff>
    </xdr:to>
    <xdr:pic>
      <xdr:nvPicPr>
        <xdr:cNvPr id="57508" name="Picture 1" descr="Hemogard_Ver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20650200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</xdr:row>
          <xdr:rowOff>0</xdr:rowOff>
        </xdr:from>
        <xdr:to>
          <xdr:col>4</xdr:col>
          <xdr:colOff>19050</xdr:colOff>
          <xdr:row>7</xdr:row>
          <xdr:rowOff>0</xdr:rowOff>
        </xdr:to>
        <xdr:pic>
          <xdr:nvPicPr>
            <xdr:cNvPr id="55429" name="Picture 6" descr="Hemogard_Mauve"/>
            <xdr:cNvPicPr>
              <a:picLocks noChangeAspect="1" noChangeArrowheads="1"/>
              <a:extLst>
                <a:ext uri="{84589F7E-364E-4C9E-8A38-B11213B215E9}">
                  <a14:cameraTool cellRange="Tube1" spid="_x0000_s5562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152775" y="1247775"/>
              <a:ext cx="1314450" cy="1219200"/>
            </a:xfrm>
            <a:prstGeom prst="rect">
              <a:avLst/>
            </a:prstGeom>
            <a:noFill/>
            <a:ln w="9525">
              <a:solidFill>
                <a:schemeClr val="bg1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5</xdr:col>
      <xdr:colOff>409575</xdr:colOff>
      <xdr:row>2</xdr:row>
      <xdr:rowOff>180975</xdr:rowOff>
    </xdr:from>
    <xdr:to>
      <xdr:col>7</xdr:col>
      <xdr:colOff>180975</xdr:colOff>
      <xdr:row>3</xdr:row>
      <xdr:rowOff>123825</xdr:rowOff>
    </xdr:to>
    <xdr:sp macro="" textlink="">
      <xdr:nvSpPr>
        <xdr:cNvPr id="2" name="ZoneTexte 1">
          <a:hlinkClick xmlns:r="http://schemas.openxmlformats.org/officeDocument/2006/relationships" r:id="rId2"/>
        </xdr:cNvPr>
        <xdr:cNvSpPr txBox="1"/>
      </xdr:nvSpPr>
      <xdr:spPr>
        <a:xfrm>
          <a:off x="6438900" y="504825"/>
          <a:ext cx="1943100" cy="29527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1"/>
            <a:t>=&gt; Retourner à l'accueil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19050</xdr:rowOff>
    </xdr:from>
    <xdr:to>
      <xdr:col>0</xdr:col>
      <xdr:colOff>1028700</xdr:colOff>
      <xdr:row>1</xdr:row>
      <xdr:rowOff>219075</xdr:rowOff>
    </xdr:to>
    <xdr:pic>
      <xdr:nvPicPr>
        <xdr:cNvPr id="55431" name="Image 1" descr="Centre hospitalier (Auch) – Fédération Hospitalière de France (FHF)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050"/>
          <a:ext cx="9525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209550</xdr:colOff>
      <xdr:row>7</xdr:row>
      <xdr:rowOff>76200</xdr:rowOff>
    </xdr:from>
    <xdr:to>
      <xdr:col>4</xdr:col>
      <xdr:colOff>1238250</xdr:colOff>
      <xdr:row>7</xdr:row>
      <xdr:rowOff>790575</xdr:rowOff>
    </xdr:to>
    <xdr:sp macro="" textlink="">
      <xdr:nvSpPr>
        <xdr:cNvPr id="3" name="Rectangle à coins arrondis 2">
          <a:hlinkClick xmlns:r="http://schemas.openxmlformats.org/officeDocument/2006/relationships" r:id="rId4"/>
        </xdr:cNvPr>
        <xdr:cNvSpPr/>
      </xdr:nvSpPr>
      <xdr:spPr>
        <a:xfrm>
          <a:off x="3362325" y="2514600"/>
          <a:ext cx="2324100" cy="7143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/>
            <a:t>Lien vers manuel de prélèvement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</xdr:row>
          <xdr:rowOff>0</xdr:rowOff>
        </xdr:from>
        <xdr:to>
          <xdr:col>4</xdr:col>
          <xdr:colOff>19050</xdr:colOff>
          <xdr:row>7</xdr:row>
          <xdr:rowOff>28575</xdr:rowOff>
        </xdr:to>
        <xdr:pic>
          <xdr:nvPicPr>
            <xdr:cNvPr id="2" name="Picture 6" descr="Hemogard_Mauve"/>
            <xdr:cNvPicPr>
              <a:picLocks noChangeAspect="1" noChangeArrowheads="1"/>
              <a:extLst>
                <a:ext uri="{84589F7E-364E-4C9E-8A38-B11213B215E9}">
                  <a14:cameraTool cellRange="Tube2" spid="_x0000_s6363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152775" y="1247775"/>
              <a:ext cx="1314450" cy="1219200"/>
            </a:xfrm>
            <a:prstGeom prst="rect">
              <a:avLst/>
            </a:prstGeom>
            <a:noFill/>
            <a:ln w="9525">
              <a:solidFill>
                <a:schemeClr val="bg1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5</xdr:col>
      <xdr:colOff>409575</xdr:colOff>
      <xdr:row>2</xdr:row>
      <xdr:rowOff>180975</xdr:rowOff>
    </xdr:from>
    <xdr:to>
      <xdr:col>7</xdr:col>
      <xdr:colOff>180975</xdr:colOff>
      <xdr:row>3</xdr:row>
      <xdr:rowOff>123825</xdr:rowOff>
    </xdr:to>
    <xdr:sp macro="" textlink="">
      <xdr:nvSpPr>
        <xdr:cNvPr id="3" name="ZoneTexte 2">
          <a:hlinkClick xmlns:r="http://schemas.openxmlformats.org/officeDocument/2006/relationships" r:id="rId2"/>
        </xdr:cNvPr>
        <xdr:cNvSpPr txBox="1"/>
      </xdr:nvSpPr>
      <xdr:spPr>
        <a:xfrm>
          <a:off x="6438900" y="857250"/>
          <a:ext cx="1943100" cy="29527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1"/>
            <a:t>=&gt; Retourner à l'accueil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19050</xdr:rowOff>
    </xdr:from>
    <xdr:to>
      <xdr:col>0</xdr:col>
      <xdr:colOff>1028700</xdr:colOff>
      <xdr:row>1</xdr:row>
      <xdr:rowOff>219075</xdr:rowOff>
    </xdr:to>
    <xdr:pic>
      <xdr:nvPicPr>
        <xdr:cNvPr id="4" name="Image 1" descr="Centre hospitalier (Auch) – Fédération Hospitalière de France (FHF)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050"/>
          <a:ext cx="9525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209550</xdr:colOff>
      <xdr:row>7</xdr:row>
      <xdr:rowOff>76200</xdr:rowOff>
    </xdr:from>
    <xdr:to>
      <xdr:col>4</xdr:col>
      <xdr:colOff>1238250</xdr:colOff>
      <xdr:row>7</xdr:row>
      <xdr:rowOff>790575</xdr:rowOff>
    </xdr:to>
    <xdr:sp macro="" textlink="">
      <xdr:nvSpPr>
        <xdr:cNvPr id="5" name="Rectangle à coins arrondis 4">
          <a:hlinkClick xmlns:r="http://schemas.openxmlformats.org/officeDocument/2006/relationships" r:id="rId4"/>
        </xdr:cNvPr>
        <xdr:cNvSpPr/>
      </xdr:nvSpPr>
      <xdr:spPr>
        <a:xfrm>
          <a:off x="3362325" y="2514600"/>
          <a:ext cx="2324100" cy="7143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/>
            <a:t>Lien vers manuel de prélèvement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</xdr:row>
          <xdr:rowOff>0</xdr:rowOff>
        </xdr:from>
        <xdr:to>
          <xdr:col>4</xdr:col>
          <xdr:colOff>19050</xdr:colOff>
          <xdr:row>7</xdr:row>
          <xdr:rowOff>28575</xdr:rowOff>
        </xdr:to>
        <xdr:pic>
          <xdr:nvPicPr>
            <xdr:cNvPr id="2" name="Picture 6" descr="Hemogard_Mauve"/>
            <xdr:cNvPicPr>
              <a:picLocks noChangeAspect="1" noChangeArrowheads="1"/>
              <a:extLst>
                <a:ext uri="{84589F7E-364E-4C9E-8A38-B11213B215E9}">
                  <a14:cameraTool cellRange="Tube3" spid="_x0000_s6465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152775" y="1247775"/>
              <a:ext cx="1314450" cy="1219200"/>
            </a:xfrm>
            <a:prstGeom prst="rect">
              <a:avLst/>
            </a:prstGeom>
            <a:noFill/>
            <a:ln w="9525">
              <a:solidFill>
                <a:schemeClr val="bg1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5</xdr:col>
      <xdr:colOff>409575</xdr:colOff>
      <xdr:row>2</xdr:row>
      <xdr:rowOff>180975</xdr:rowOff>
    </xdr:from>
    <xdr:to>
      <xdr:col>7</xdr:col>
      <xdr:colOff>180975</xdr:colOff>
      <xdr:row>3</xdr:row>
      <xdr:rowOff>123825</xdr:rowOff>
    </xdr:to>
    <xdr:sp macro="" textlink="">
      <xdr:nvSpPr>
        <xdr:cNvPr id="3" name="ZoneTexte 2">
          <a:hlinkClick xmlns:r="http://schemas.openxmlformats.org/officeDocument/2006/relationships" r:id="rId2"/>
        </xdr:cNvPr>
        <xdr:cNvSpPr txBox="1"/>
      </xdr:nvSpPr>
      <xdr:spPr>
        <a:xfrm>
          <a:off x="6438900" y="857250"/>
          <a:ext cx="1943100" cy="29527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1"/>
            <a:t>=&gt; Retourner à l'accueil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19050</xdr:rowOff>
    </xdr:from>
    <xdr:to>
      <xdr:col>0</xdr:col>
      <xdr:colOff>1028700</xdr:colOff>
      <xdr:row>1</xdr:row>
      <xdr:rowOff>219075</xdr:rowOff>
    </xdr:to>
    <xdr:pic>
      <xdr:nvPicPr>
        <xdr:cNvPr id="4" name="Image 1" descr="Centre hospitalier (Auch) – Fédération Hospitalière de France (FHF)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050"/>
          <a:ext cx="9525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209550</xdr:colOff>
      <xdr:row>7</xdr:row>
      <xdr:rowOff>76200</xdr:rowOff>
    </xdr:from>
    <xdr:to>
      <xdr:col>4</xdr:col>
      <xdr:colOff>1238250</xdr:colOff>
      <xdr:row>7</xdr:row>
      <xdr:rowOff>790575</xdr:rowOff>
    </xdr:to>
    <xdr:sp macro="" textlink="">
      <xdr:nvSpPr>
        <xdr:cNvPr id="5" name="Rectangle à coins arrondis 4">
          <a:hlinkClick xmlns:r="http://schemas.openxmlformats.org/officeDocument/2006/relationships" r:id="rId4"/>
        </xdr:cNvPr>
        <xdr:cNvSpPr/>
      </xdr:nvSpPr>
      <xdr:spPr>
        <a:xfrm>
          <a:off x="3362325" y="2514600"/>
          <a:ext cx="2324100" cy="7143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/>
            <a:t>Lien vers manuel de prélèvement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</xdr:row>
          <xdr:rowOff>0</xdr:rowOff>
        </xdr:from>
        <xdr:to>
          <xdr:col>4</xdr:col>
          <xdr:colOff>19050</xdr:colOff>
          <xdr:row>7</xdr:row>
          <xdr:rowOff>28575</xdr:rowOff>
        </xdr:to>
        <xdr:pic>
          <xdr:nvPicPr>
            <xdr:cNvPr id="2" name="Picture 6" descr="Hemogard_Mauve"/>
            <xdr:cNvPicPr>
              <a:picLocks noChangeAspect="1" noChangeArrowheads="1"/>
              <a:extLst>
                <a:ext uri="{84589F7E-364E-4C9E-8A38-B11213B215E9}">
                  <a14:cameraTool cellRange="Tube4" spid="_x0000_s6568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152775" y="1247775"/>
              <a:ext cx="1314450" cy="1219200"/>
            </a:xfrm>
            <a:prstGeom prst="rect">
              <a:avLst/>
            </a:prstGeom>
            <a:noFill/>
            <a:ln w="9525">
              <a:solidFill>
                <a:schemeClr val="bg1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5</xdr:col>
      <xdr:colOff>409575</xdr:colOff>
      <xdr:row>2</xdr:row>
      <xdr:rowOff>180975</xdr:rowOff>
    </xdr:from>
    <xdr:to>
      <xdr:col>7</xdr:col>
      <xdr:colOff>180975</xdr:colOff>
      <xdr:row>3</xdr:row>
      <xdr:rowOff>123825</xdr:rowOff>
    </xdr:to>
    <xdr:sp macro="" textlink="">
      <xdr:nvSpPr>
        <xdr:cNvPr id="3" name="ZoneTexte 2">
          <a:hlinkClick xmlns:r="http://schemas.openxmlformats.org/officeDocument/2006/relationships" r:id="rId2"/>
        </xdr:cNvPr>
        <xdr:cNvSpPr txBox="1"/>
      </xdr:nvSpPr>
      <xdr:spPr>
        <a:xfrm>
          <a:off x="6438900" y="857250"/>
          <a:ext cx="1943100" cy="29527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1"/>
            <a:t>=&gt; Retourner à l'accueil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19050</xdr:rowOff>
    </xdr:from>
    <xdr:to>
      <xdr:col>0</xdr:col>
      <xdr:colOff>1028700</xdr:colOff>
      <xdr:row>1</xdr:row>
      <xdr:rowOff>219075</xdr:rowOff>
    </xdr:to>
    <xdr:pic>
      <xdr:nvPicPr>
        <xdr:cNvPr id="4" name="Image 1" descr="Centre hospitalier (Auch) – Fédération Hospitalière de France (FHF)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050"/>
          <a:ext cx="9525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209550</xdr:colOff>
      <xdr:row>7</xdr:row>
      <xdr:rowOff>76200</xdr:rowOff>
    </xdr:from>
    <xdr:to>
      <xdr:col>4</xdr:col>
      <xdr:colOff>1238250</xdr:colOff>
      <xdr:row>7</xdr:row>
      <xdr:rowOff>790575</xdr:rowOff>
    </xdr:to>
    <xdr:sp macro="" textlink="">
      <xdr:nvSpPr>
        <xdr:cNvPr id="5" name="Rectangle à coins arrondis 4">
          <a:hlinkClick xmlns:r="http://schemas.openxmlformats.org/officeDocument/2006/relationships" r:id="rId4"/>
        </xdr:cNvPr>
        <xdr:cNvSpPr/>
      </xdr:nvSpPr>
      <xdr:spPr>
        <a:xfrm>
          <a:off x="3362325" y="2514600"/>
          <a:ext cx="2324100" cy="7143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/>
            <a:t>Lien vers manuel de prélèvement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</xdr:row>
          <xdr:rowOff>0</xdr:rowOff>
        </xdr:from>
        <xdr:to>
          <xdr:col>4</xdr:col>
          <xdr:colOff>19050</xdr:colOff>
          <xdr:row>7</xdr:row>
          <xdr:rowOff>28575</xdr:rowOff>
        </xdr:to>
        <xdr:pic>
          <xdr:nvPicPr>
            <xdr:cNvPr id="2" name="Picture 6" descr="Hemogard_Mauve"/>
            <xdr:cNvPicPr>
              <a:picLocks noChangeAspect="1" noChangeArrowheads="1"/>
              <a:extLst>
                <a:ext uri="{84589F7E-364E-4C9E-8A38-B11213B215E9}">
                  <a14:cameraTool cellRange="Tube5" spid="_x0000_s6670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152775" y="1247775"/>
              <a:ext cx="1314450" cy="1219200"/>
            </a:xfrm>
            <a:prstGeom prst="rect">
              <a:avLst/>
            </a:prstGeom>
            <a:noFill/>
            <a:ln w="9525">
              <a:solidFill>
                <a:schemeClr val="bg1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5</xdr:col>
      <xdr:colOff>409575</xdr:colOff>
      <xdr:row>2</xdr:row>
      <xdr:rowOff>180975</xdr:rowOff>
    </xdr:from>
    <xdr:to>
      <xdr:col>7</xdr:col>
      <xdr:colOff>180975</xdr:colOff>
      <xdr:row>3</xdr:row>
      <xdr:rowOff>123825</xdr:rowOff>
    </xdr:to>
    <xdr:sp macro="" textlink="">
      <xdr:nvSpPr>
        <xdr:cNvPr id="3" name="ZoneTexte 2">
          <a:hlinkClick xmlns:r="http://schemas.openxmlformats.org/officeDocument/2006/relationships" r:id="rId2"/>
        </xdr:cNvPr>
        <xdr:cNvSpPr txBox="1"/>
      </xdr:nvSpPr>
      <xdr:spPr>
        <a:xfrm>
          <a:off x="6438900" y="857250"/>
          <a:ext cx="1943100" cy="29527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1"/>
            <a:t>=&gt; Retourner à l'accueil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19050</xdr:rowOff>
    </xdr:from>
    <xdr:to>
      <xdr:col>0</xdr:col>
      <xdr:colOff>1028700</xdr:colOff>
      <xdr:row>1</xdr:row>
      <xdr:rowOff>219075</xdr:rowOff>
    </xdr:to>
    <xdr:pic>
      <xdr:nvPicPr>
        <xdr:cNvPr id="4" name="Image 1" descr="Centre hospitalier (Auch) – Fédération Hospitalière de France (FHF)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050"/>
          <a:ext cx="9525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209550</xdr:colOff>
      <xdr:row>7</xdr:row>
      <xdr:rowOff>76200</xdr:rowOff>
    </xdr:from>
    <xdr:to>
      <xdr:col>4</xdr:col>
      <xdr:colOff>1238250</xdr:colOff>
      <xdr:row>7</xdr:row>
      <xdr:rowOff>790575</xdr:rowOff>
    </xdr:to>
    <xdr:sp macro="" textlink="">
      <xdr:nvSpPr>
        <xdr:cNvPr id="5" name="Rectangle à coins arrondis 4">
          <a:hlinkClick xmlns:r="http://schemas.openxmlformats.org/officeDocument/2006/relationships" r:id="rId4"/>
        </xdr:cNvPr>
        <xdr:cNvSpPr/>
      </xdr:nvSpPr>
      <xdr:spPr>
        <a:xfrm>
          <a:off x="3362325" y="2514600"/>
          <a:ext cx="2324100" cy="7143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/>
            <a:t>Lien vers manuel de prélèvement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</xdr:row>
          <xdr:rowOff>0</xdr:rowOff>
        </xdr:from>
        <xdr:to>
          <xdr:col>4</xdr:col>
          <xdr:colOff>19050</xdr:colOff>
          <xdr:row>7</xdr:row>
          <xdr:rowOff>28575</xdr:rowOff>
        </xdr:to>
        <xdr:pic>
          <xdr:nvPicPr>
            <xdr:cNvPr id="2" name="Picture 6" descr="Hemogard_Mauve"/>
            <xdr:cNvPicPr>
              <a:picLocks noChangeAspect="1" noChangeArrowheads="1"/>
              <a:extLst>
                <a:ext uri="{84589F7E-364E-4C9E-8A38-B11213B215E9}">
                  <a14:cameraTool cellRange="Tube6" spid="_x0000_s6772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152775" y="1247775"/>
              <a:ext cx="1314450" cy="1219200"/>
            </a:xfrm>
            <a:prstGeom prst="rect">
              <a:avLst/>
            </a:prstGeom>
            <a:noFill/>
            <a:ln w="9525">
              <a:solidFill>
                <a:schemeClr val="bg1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5</xdr:col>
      <xdr:colOff>409575</xdr:colOff>
      <xdr:row>2</xdr:row>
      <xdr:rowOff>180975</xdr:rowOff>
    </xdr:from>
    <xdr:to>
      <xdr:col>7</xdr:col>
      <xdr:colOff>180975</xdr:colOff>
      <xdr:row>3</xdr:row>
      <xdr:rowOff>123825</xdr:rowOff>
    </xdr:to>
    <xdr:sp macro="" textlink="">
      <xdr:nvSpPr>
        <xdr:cNvPr id="3" name="ZoneTexte 2">
          <a:hlinkClick xmlns:r="http://schemas.openxmlformats.org/officeDocument/2006/relationships" r:id="rId2"/>
        </xdr:cNvPr>
        <xdr:cNvSpPr txBox="1"/>
      </xdr:nvSpPr>
      <xdr:spPr>
        <a:xfrm>
          <a:off x="6438900" y="857250"/>
          <a:ext cx="1943100" cy="29527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1"/>
            <a:t>=&gt; Retourner à l'accueil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19050</xdr:rowOff>
    </xdr:from>
    <xdr:to>
      <xdr:col>0</xdr:col>
      <xdr:colOff>1028700</xdr:colOff>
      <xdr:row>1</xdr:row>
      <xdr:rowOff>219075</xdr:rowOff>
    </xdr:to>
    <xdr:pic>
      <xdr:nvPicPr>
        <xdr:cNvPr id="4" name="Image 1" descr="Centre hospitalier (Auch) – Fédération Hospitalière de France (FHF)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050"/>
          <a:ext cx="9525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209550</xdr:colOff>
      <xdr:row>7</xdr:row>
      <xdr:rowOff>76200</xdr:rowOff>
    </xdr:from>
    <xdr:to>
      <xdr:col>4</xdr:col>
      <xdr:colOff>1238250</xdr:colOff>
      <xdr:row>7</xdr:row>
      <xdr:rowOff>790575</xdr:rowOff>
    </xdr:to>
    <xdr:sp macro="" textlink="">
      <xdr:nvSpPr>
        <xdr:cNvPr id="5" name="Rectangle à coins arrondis 4">
          <a:hlinkClick xmlns:r="http://schemas.openxmlformats.org/officeDocument/2006/relationships" r:id="rId4"/>
        </xdr:cNvPr>
        <xdr:cNvSpPr/>
      </xdr:nvSpPr>
      <xdr:spPr>
        <a:xfrm>
          <a:off x="3362325" y="2514600"/>
          <a:ext cx="2324100" cy="7143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/>
            <a:t>Lien vers manuel de prélèvement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13" Type="http://schemas.openxmlformats.org/officeDocument/2006/relationships/oleObject" Target="../embeddings/oleObject5.bin"/><Relationship Id="rId3" Type="http://schemas.openxmlformats.org/officeDocument/2006/relationships/drawing" Target="../drawings/drawing1.xml"/><Relationship Id="rId7" Type="http://schemas.openxmlformats.org/officeDocument/2006/relationships/oleObject" Target="../embeddings/oleObject2.bin"/><Relationship Id="rId12" Type="http://schemas.openxmlformats.org/officeDocument/2006/relationships/image" Target="../media/image4.emf"/><Relationship Id="rId2" Type="http://schemas.openxmlformats.org/officeDocument/2006/relationships/printerSettings" Target="../printerSettings/printerSettings1.bin"/><Relationship Id="rId16" Type="http://schemas.openxmlformats.org/officeDocument/2006/relationships/image" Target="../media/image6.emf"/><Relationship Id="rId1" Type="http://schemas.openxmlformats.org/officeDocument/2006/relationships/hyperlink" Target="https://chu-toulouse.manuelprelevement.fr/" TargetMode="External"/><Relationship Id="rId6" Type="http://schemas.openxmlformats.org/officeDocument/2006/relationships/image" Target="../media/image1.emf"/><Relationship Id="rId11" Type="http://schemas.openxmlformats.org/officeDocument/2006/relationships/oleObject" Target="../embeddings/oleObject4.bin"/><Relationship Id="rId5" Type="http://schemas.openxmlformats.org/officeDocument/2006/relationships/oleObject" Target="../embeddings/oleObject1.bin"/><Relationship Id="rId15" Type="http://schemas.openxmlformats.org/officeDocument/2006/relationships/oleObject" Target="../embeddings/oleObject6.bin"/><Relationship Id="rId10" Type="http://schemas.openxmlformats.org/officeDocument/2006/relationships/image" Target="../media/image3.emf"/><Relationship Id="rId4" Type="http://schemas.openxmlformats.org/officeDocument/2006/relationships/vmlDrawing" Target="../drawings/vmlDrawing1.vml"/><Relationship Id="rId9" Type="http://schemas.openxmlformats.org/officeDocument/2006/relationships/oleObject" Target="../embeddings/oleObject3.bin"/><Relationship Id="rId14" Type="http://schemas.openxmlformats.org/officeDocument/2006/relationships/image" Target="../media/image5.emf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0.bin"/><Relationship Id="rId13" Type="http://schemas.openxmlformats.org/officeDocument/2006/relationships/oleObject" Target="../embeddings/oleObject14.bin"/><Relationship Id="rId18" Type="http://schemas.openxmlformats.org/officeDocument/2006/relationships/image" Target="../media/image24.emf"/><Relationship Id="rId26" Type="http://schemas.openxmlformats.org/officeDocument/2006/relationships/image" Target="../media/image6.emf"/><Relationship Id="rId3" Type="http://schemas.openxmlformats.org/officeDocument/2006/relationships/vmlDrawing" Target="../drawings/vmlDrawing2.vml"/><Relationship Id="rId21" Type="http://schemas.openxmlformats.org/officeDocument/2006/relationships/oleObject" Target="../embeddings/oleObject18.bin"/><Relationship Id="rId7" Type="http://schemas.openxmlformats.org/officeDocument/2006/relationships/oleObject" Target="../embeddings/oleObject9.bin"/><Relationship Id="rId12" Type="http://schemas.openxmlformats.org/officeDocument/2006/relationships/oleObject" Target="../embeddings/oleObject13.bin"/><Relationship Id="rId17" Type="http://schemas.openxmlformats.org/officeDocument/2006/relationships/oleObject" Target="../embeddings/oleObject16.bin"/><Relationship Id="rId25" Type="http://schemas.openxmlformats.org/officeDocument/2006/relationships/oleObject" Target="../embeddings/oleObject20.bin"/><Relationship Id="rId2" Type="http://schemas.openxmlformats.org/officeDocument/2006/relationships/drawing" Target="../drawings/drawing2.xml"/><Relationship Id="rId16" Type="http://schemas.openxmlformats.org/officeDocument/2006/relationships/image" Target="../media/image23.emf"/><Relationship Id="rId20" Type="http://schemas.openxmlformats.org/officeDocument/2006/relationships/image" Target="../media/image25.emf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8.bin"/><Relationship Id="rId11" Type="http://schemas.openxmlformats.org/officeDocument/2006/relationships/oleObject" Target="../embeddings/oleObject12.bin"/><Relationship Id="rId24" Type="http://schemas.openxmlformats.org/officeDocument/2006/relationships/image" Target="../media/image27.emf"/><Relationship Id="rId5" Type="http://schemas.openxmlformats.org/officeDocument/2006/relationships/image" Target="../media/image20.emf"/><Relationship Id="rId15" Type="http://schemas.openxmlformats.org/officeDocument/2006/relationships/oleObject" Target="../embeddings/oleObject15.bin"/><Relationship Id="rId23" Type="http://schemas.openxmlformats.org/officeDocument/2006/relationships/oleObject" Target="../embeddings/oleObject19.bin"/><Relationship Id="rId10" Type="http://schemas.openxmlformats.org/officeDocument/2006/relationships/image" Target="../media/image21.emf"/><Relationship Id="rId19" Type="http://schemas.openxmlformats.org/officeDocument/2006/relationships/oleObject" Target="../embeddings/oleObject17.bin"/><Relationship Id="rId4" Type="http://schemas.openxmlformats.org/officeDocument/2006/relationships/oleObject" Target="../embeddings/oleObject7.bin"/><Relationship Id="rId9" Type="http://schemas.openxmlformats.org/officeDocument/2006/relationships/oleObject" Target="../embeddings/oleObject11.bin"/><Relationship Id="rId14" Type="http://schemas.openxmlformats.org/officeDocument/2006/relationships/image" Target="../media/image22.emf"/><Relationship Id="rId22" Type="http://schemas.openxmlformats.org/officeDocument/2006/relationships/image" Target="../media/image26.emf"/><Relationship Id="rId27" Type="http://schemas.openxmlformats.org/officeDocument/2006/relationships/oleObject" Target="../embeddings/oleObject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G25"/>
  <sheetViews>
    <sheetView showGridLines="0" tabSelected="1" zoomScale="90" zoomScaleNormal="90" workbookViewId="0">
      <selection activeCell="C4" sqref="C4:F4"/>
    </sheetView>
  </sheetViews>
  <sheetFormatPr baseColWidth="10" defaultRowHeight="12.75" x14ac:dyDescent="0.2"/>
  <cols>
    <col min="1" max="1" width="21" customWidth="1"/>
    <col min="2" max="2" width="18" customWidth="1"/>
    <col min="3" max="3" width="66.5703125" customWidth="1"/>
  </cols>
  <sheetData>
    <row r="1" spans="1:7" ht="111" customHeight="1" thickBot="1" x14ac:dyDescent="0.25">
      <c r="A1" s="113" t="s">
        <v>76</v>
      </c>
      <c r="B1" s="114"/>
      <c r="C1" s="114"/>
      <c r="D1" s="114"/>
      <c r="E1" s="110" t="s">
        <v>571</v>
      </c>
      <c r="F1" s="111"/>
    </row>
    <row r="2" spans="1:7" ht="5.25" customHeight="1" x14ac:dyDescent="0.2"/>
    <row r="3" spans="1:7" ht="16.5" thickBot="1" x14ac:dyDescent="0.3">
      <c r="B3" s="2"/>
      <c r="C3" s="7" t="s">
        <v>107</v>
      </c>
      <c r="D3" s="2"/>
      <c r="E3" s="2"/>
      <c r="F3" s="2"/>
    </row>
    <row r="4" spans="1:7" ht="30.75" customHeight="1" thickTop="1" thickBot="1" x14ac:dyDescent="0.25">
      <c r="A4" s="2"/>
      <c r="B4" s="2"/>
      <c r="C4" s="116"/>
      <c r="D4" s="117"/>
      <c r="E4" s="117"/>
      <c r="F4" s="118"/>
    </row>
    <row r="5" spans="1:7" ht="6" customHeight="1" thickTop="1" x14ac:dyDescent="0.2">
      <c r="B5" s="30"/>
      <c r="C5" s="115" t="str">
        <f>IF('Feuille de calcul'!E7&gt;10,"Attention : seuls les 10 premiers résultats sont affichés ! Veuillez affiner votre recherche.","")</f>
        <v/>
      </c>
      <c r="D5" s="115"/>
      <c r="E5" s="115"/>
      <c r="F5" s="115"/>
      <c r="G5" s="23"/>
    </row>
    <row r="6" spans="1:7" ht="29.25" customHeight="1" x14ac:dyDescent="0.2">
      <c r="A6" s="86" t="s">
        <v>78</v>
      </c>
      <c r="B6" s="2"/>
      <c r="C6" s="32" t="s">
        <v>108</v>
      </c>
      <c r="D6" s="2"/>
      <c r="E6" s="2"/>
      <c r="F6" s="2"/>
    </row>
    <row r="7" spans="1:7" ht="15.75" customHeight="1" x14ac:dyDescent="0.2">
      <c r="A7" s="87" t="s">
        <v>503</v>
      </c>
      <c r="B7" s="2"/>
      <c r="C7" s="112" t="s">
        <v>109</v>
      </c>
      <c r="D7" s="112"/>
      <c r="E7" s="112"/>
      <c r="F7" s="112"/>
    </row>
    <row r="8" spans="1:7" ht="13.5" thickBot="1" x14ac:dyDescent="0.25">
      <c r="B8" s="2"/>
      <c r="C8" s="2"/>
      <c r="D8" s="2"/>
      <c r="E8" s="2"/>
      <c r="F8" s="2"/>
    </row>
    <row r="9" spans="1:7" ht="27" customHeight="1" x14ac:dyDescent="0.2">
      <c r="A9" s="31"/>
      <c r="B9" s="2"/>
      <c r="C9" s="119" t="s">
        <v>77</v>
      </c>
      <c r="D9" s="120"/>
      <c r="E9" s="120"/>
      <c r="F9" s="121"/>
    </row>
    <row r="10" spans="1:7" s="23" customFormat="1" ht="23.25" customHeight="1" x14ac:dyDescent="0.2">
      <c r="A10" s="53"/>
      <c r="B10" s="30"/>
      <c r="C10" s="107" t="str">
        <f>IF(OR('Feuille de calcul'!F9="",_xlnm.Criteria=""),"",'Feuille de calcul'!F9)</f>
        <v/>
      </c>
      <c r="D10" s="108"/>
      <c r="E10" s="108"/>
      <c r="F10" s="109"/>
    </row>
    <row r="11" spans="1:7" s="23" customFormat="1" ht="23.25" customHeight="1" x14ac:dyDescent="0.2">
      <c r="A11" s="31"/>
      <c r="B11" s="30"/>
      <c r="C11" s="107" t="str">
        <f>IF(OR('Feuille de calcul'!F10="",_xlnm.Criteria=""),"",'Feuille de calcul'!F10)</f>
        <v/>
      </c>
      <c r="D11" s="108"/>
      <c r="E11" s="108"/>
      <c r="F11" s="109"/>
    </row>
    <row r="12" spans="1:7" s="23" customFormat="1" ht="23.25" customHeight="1" x14ac:dyDescent="0.2">
      <c r="A12" s="31"/>
      <c r="B12" s="30"/>
      <c r="C12" s="107" t="str">
        <f>IF(OR('Feuille de calcul'!F11="",_xlnm.Criteria=""),"",'Feuille de calcul'!F11)</f>
        <v/>
      </c>
      <c r="D12" s="108"/>
      <c r="E12" s="108"/>
      <c r="F12" s="109"/>
    </row>
    <row r="13" spans="1:7" s="23" customFormat="1" ht="23.25" customHeight="1" x14ac:dyDescent="0.2">
      <c r="A13" s="30"/>
      <c r="B13" s="30"/>
      <c r="C13" s="107" t="str">
        <f>IF(OR('Feuille de calcul'!F12="",_xlnm.Criteria=""),"",'Feuille de calcul'!F12)</f>
        <v/>
      </c>
      <c r="D13" s="108"/>
      <c r="E13" s="108"/>
      <c r="F13" s="109"/>
    </row>
    <row r="14" spans="1:7" s="23" customFormat="1" ht="23.25" customHeight="1" x14ac:dyDescent="0.2">
      <c r="A14" s="53"/>
      <c r="B14" s="30"/>
      <c r="C14" s="107" t="str">
        <f>IF(OR('Feuille de calcul'!F13="",_xlnm.Criteria=""),"",'Feuille de calcul'!F13)</f>
        <v/>
      </c>
      <c r="D14" s="108"/>
      <c r="E14" s="108"/>
      <c r="F14" s="109"/>
    </row>
    <row r="15" spans="1:7" s="23" customFormat="1" ht="23.25" customHeight="1" x14ac:dyDescent="0.2">
      <c r="A15" s="30"/>
      <c r="B15" s="30"/>
      <c r="C15" s="107" t="str">
        <f>IF(OR('Feuille de calcul'!F14="",_xlnm.Criteria=""),"",'Feuille de calcul'!F14)</f>
        <v/>
      </c>
      <c r="D15" s="108"/>
      <c r="E15" s="108"/>
      <c r="F15" s="109"/>
    </row>
    <row r="16" spans="1:7" s="23" customFormat="1" ht="23.25" customHeight="1" x14ac:dyDescent="0.2">
      <c r="A16" s="30"/>
      <c r="B16" s="30"/>
      <c r="C16" s="107" t="str">
        <f>IF(OR('Feuille de calcul'!F15="",_xlnm.Criteria=""),"",'Feuille de calcul'!F15)</f>
        <v/>
      </c>
      <c r="D16" s="108"/>
      <c r="E16" s="108"/>
      <c r="F16" s="109"/>
    </row>
    <row r="17" spans="1:6" s="23" customFormat="1" ht="23.25" customHeight="1" x14ac:dyDescent="0.2">
      <c r="A17" s="30"/>
      <c r="B17" s="30"/>
      <c r="C17" s="107" t="str">
        <f>IF(OR('Feuille de calcul'!F16="",_xlnm.Criteria=""),"",'Feuille de calcul'!F16)</f>
        <v/>
      </c>
      <c r="D17" s="108"/>
      <c r="E17" s="108"/>
      <c r="F17" s="109"/>
    </row>
    <row r="18" spans="1:6" s="23" customFormat="1" ht="23.25" customHeight="1" x14ac:dyDescent="0.2">
      <c r="A18" s="30"/>
      <c r="B18" s="30"/>
      <c r="C18" s="107" t="str">
        <f>IF(OR('Feuille de calcul'!F17="",_xlnm.Criteria=""),"",'Feuille de calcul'!F17)</f>
        <v/>
      </c>
      <c r="D18" s="108"/>
      <c r="E18" s="108"/>
      <c r="F18" s="109"/>
    </row>
    <row r="19" spans="1:6" s="23" customFormat="1" ht="23.25" customHeight="1" thickBot="1" x14ac:dyDescent="0.25">
      <c r="A19" s="30"/>
      <c r="B19" s="30"/>
      <c r="C19" s="122" t="str">
        <f>IF(OR('Feuille de calcul'!F18="",_xlnm.Criteria=""),"",'Feuille de calcul'!F18)</f>
        <v/>
      </c>
      <c r="D19" s="123"/>
      <c r="E19" s="123"/>
      <c r="F19" s="124"/>
    </row>
    <row r="20" spans="1:6" x14ac:dyDescent="0.2">
      <c r="A20" s="2"/>
      <c r="B20" s="2"/>
      <c r="C20" s="2"/>
      <c r="D20" s="2"/>
      <c r="E20" s="2"/>
      <c r="F20" s="2"/>
    </row>
    <row r="21" spans="1:6" x14ac:dyDescent="0.2">
      <c r="A21" s="2"/>
      <c r="B21" s="2"/>
      <c r="C21" s="2"/>
      <c r="D21" s="2"/>
      <c r="E21" s="2"/>
      <c r="F21" s="2"/>
    </row>
    <row r="22" spans="1:6" x14ac:dyDescent="0.2">
      <c r="A22" s="2"/>
      <c r="B22" s="2"/>
      <c r="C22" s="2"/>
      <c r="D22" s="2"/>
      <c r="E22" s="2"/>
      <c r="F22" s="2"/>
    </row>
    <row r="23" spans="1:6" x14ac:dyDescent="0.2">
      <c r="A23" s="2"/>
      <c r="B23" s="2"/>
      <c r="C23" s="2"/>
      <c r="D23" s="2"/>
      <c r="E23" s="2"/>
      <c r="F23" s="2"/>
    </row>
    <row r="24" spans="1:6" ht="20.25" customHeight="1" x14ac:dyDescent="0.2">
      <c r="A24" s="2"/>
      <c r="B24" s="2"/>
      <c r="C24" s="2"/>
      <c r="D24" s="2"/>
      <c r="E24" s="2"/>
      <c r="F24" s="2"/>
    </row>
    <row r="25" spans="1:6" ht="30" x14ac:dyDescent="0.4">
      <c r="A25" s="89" t="s">
        <v>531</v>
      </c>
    </row>
  </sheetData>
  <sheetProtection algorithmName="SHA-512" hashValue="0cdfY+umfovIDGyxBnW4fVN9dvPP66wBS0G0gejC1CThk2Y1dgUhr3w6MZV64K5L8s7ZkLGyrqfSZ5TaxeLacQ==" saltValue="p8WTUwpAg+lsvZE0twjwmg==" spinCount="100000" sheet="1" objects="1" scenarios="1"/>
  <mergeCells count="16">
    <mergeCell ref="C19:F19"/>
    <mergeCell ref="C12:F12"/>
    <mergeCell ref="C13:F13"/>
    <mergeCell ref="C14:F14"/>
    <mergeCell ref="C15:F15"/>
    <mergeCell ref="C16:F16"/>
    <mergeCell ref="C17:F17"/>
    <mergeCell ref="C11:F11"/>
    <mergeCell ref="E1:F1"/>
    <mergeCell ref="C7:F7"/>
    <mergeCell ref="C18:F18"/>
    <mergeCell ref="A1:D1"/>
    <mergeCell ref="C5:F5"/>
    <mergeCell ref="C4:F4"/>
    <mergeCell ref="C9:F9"/>
    <mergeCell ref="C10:F10"/>
  </mergeCells>
  <hyperlinks>
    <hyperlink ref="C10" location="'Résultat recherche 1'!A1" display="'Résultat recherche 1'!A1"/>
    <hyperlink ref="C7" r:id="rId1"/>
    <hyperlink ref="C11:F11" location="'Résultat recherche 2'!A1" display="'Résultat recherche 2'!A1"/>
    <hyperlink ref="C12:F12" location="'Résultat recherche 3'!A1" display="'Résultat recherche 3'!A1"/>
    <hyperlink ref="C13:F13" location="'Résultat recherche 4'!A1" display="'Résultat recherche 4'!A1"/>
    <hyperlink ref="C14:F14" location="'Résultat recherche 5'!A1" display="'Résultat recherche 5'!A1"/>
    <hyperlink ref="C15:F15" location="'Résultat recherche 6'!A1" display="'Résultat recherche 6'!A1"/>
    <hyperlink ref="C17:F17" location="'Résultat recherche 8'!A1" display="'Résultat recherche 8'!A1"/>
    <hyperlink ref="C18:F18" location="'Résultat recherche 9'!A1" display="'Résultat recherche 9'!A1"/>
    <hyperlink ref="C19:F19" location="'Résultat recherche 10'!A1" display="'Résultat recherche 10'!A1"/>
    <hyperlink ref="C16:F16" location="'Résultat recherche 7'!A1" display="'Résultat recherche 7'!A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Acrobat Document" dvAspect="DVASPECT_ICON" shapeId="28139" r:id="rId5">
          <objectPr locked="0" defaultSize="0" autoPict="0" r:id="rId6">
            <anchor moveWithCells="1">
              <from>
                <xdr:col>0</xdr:col>
                <xdr:colOff>0</xdr:colOff>
                <xdr:row>16</xdr:row>
                <xdr:rowOff>0</xdr:rowOff>
              </from>
              <to>
                <xdr:col>1</xdr:col>
                <xdr:colOff>838200</xdr:colOff>
                <xdr:row>18</xdr:row>
                <xdr:rowOff>95250</xdr:rowOff>
              </to>
            </anchor>
          </objectPr>
        </oleObject>
      </mc:Choice>
      <mc:Fallback>
        <oleObject progId="Acrobat Document" dvAspect="DVASPECT_ICON" shapeId="28139" r:id="rId5"/>
      </mc:Fallback>
    </mc:AlternateContent>
    <mc:AlternateContent xmlns:mc="http://schemas.openxmlformats.org/markup-compatibility/2006">
      <mc:Choice Requires="x14">
        <oleObject progId="Acrobat Document" dvAspect="DVASPECT_ICON" shapeId="28147" r:id="rId7">
          <objectPr locked="0" defaultSize="0" autoPict="0" r:id="rId8">
            <anchor moveWithCells="1">
              <from>
                <xdr:col>0</xdr:col>
                <xdr:colOff>9525</xdr:colOff>
                <xdr:row>10</xdr:row>
                <xdr:rowOff>9525</xdr:rowOff>
              </from>
              <to>
                <xdr:col>1</xdr:col>
                <xdr:colOff>790575</xdr:colOff>
                <xdr:row>12</xdr:row>
                <xdr:rowOff>152400</xdr:rowOff>
              </to>
            </anchor>
          </objectPr>
        </oleObject>
      </mc:Choice>
      <mc:Fallback>
        <oleObject progId="Acrobat Document" dvAspect="DVASPECT_ICON" shapeId="28147" r:id="rId7"/>
      </mc:Fallback>
    </mc:AlternateContent>
    <mc:AlternateContent xmlns:mc="http://schemas.openxmlformats.org/markup-compatibility/2006">
      <mc:Choice Requires="x14">
        <oleObject progId="Acrobat Document" dvAspect="DVASPECT_ICON" shapeId="28148" r:id="rId9">
          <objectPr locked="0" defaultSize="0" autoPict="0" r:id="rId10">
            <anchor moveWithCells="1">
              <from>
                <xdr:col>0</xdr:col>
                <xdr:colOff>19050</xdr:colOff>
                <xdr:row>13</xdr:row>
                <xdr:rowOff>28575</xdr:rowOff>
              </from>
              <to>
                <xdr:col>1</xdr:col>
                <xdr:colOff>790575</xdr:colOff>
                <xdr:row>15</xdr:row>
                <xdr:rowOff>123825</xdr:rowOff>
              </to>
            </anchor>
          </objectPr>
        </oleObject>
      </mc:Choice>
      <mc:Fallback>
        <oleObject progId="Acrobat Document" dvAspect="DVASPECT_ICON" shapeId="28148" r:id="rId9"/>
      </mc:Fallback>
    </mc:AlternateContent>
    <mc:AlternateContent xmlns:mc="http://schemas.openxmlformats.org/markup-compatibility/2006">
      <mc:Choice Requires="x14">
        <oleObject progId="Acrobat Document" dvAspect="DVASPECT_ICON" shapeId="28151" r:id="rId11">
          <objectPr locked="0" defaultSize="0" autoPict="0" r:id="rId12">
            <anchor moveWithCells="1">
              <from>
                <xdr:col>2</xdr:col>
                <xdr:colOff>1552575</xdr:colOff>
                <xdr:row>19</xdr:row>
                <xdr:rowOff>66675</xdr:rowOff>
              </from>
              <to>
                <xdr:col>3</xdr:col>
                <xdr:colOff>209550</xdr:colOff>
                <xdr:row>23</xdr:row>
                <xdr:rowOff>238125</xdr:rowOff>
              </to>
            </anchor>
          </objectPr>
        </oleObject>
      </mc:Choice>
      <mc:Fallback>
        <oleObject progId="Acrobat Document" dvAspect="DVASPECT_ICON" shapeId="28151" r:id="rId11"/>
      </mc:Fallback>
    </mc:AlternateContent>
    <mc:AlternateContent xmlns:mc="http://schemas.openxmlformats.org/markup-compatibility/2006">
      <mc:Choice Requires="x14">
        <oleObject progId="Acrobat Document" dvAspect="DVASPECT_ICON" shapeId="28152" r:id="rId13">
          <objectPr locked="0" defaultSize="0" autoPict="0" r:id="rId14">
            <anchor moveWithCells="1">
              <from>
                <xdr:col>0</xdr:col>
                <xdr:colOff>9525</xdr:colOff>
                <xdr:row>7</xdr:row>
                <xdr:rowOff>57150</xdr:rowOff>
              </from>
              <to>
                <xdr:col>1</xdr:col>
                <xdr:colOff>828675</xdr:colOff>
                <xdr:row>9</xdr:row>
                <xdr:rowOff>171450</xdr:rowOff>
              </to>
            </anchor>
          </objectPr>
        </oleObject>
      </mc:Choice>
      <mc:Fallback>
        <oleObject progId="Acrobat Document" dvAspect="DVASPECT_ICON" shapeId="28152" r:id="rId13"/>
      </mc:Fallback>
    </mc:AlternateContent>
    <mc:AlternateContent xmlns:mc="http://schemas.openxmlformats.org/markup-compatibility/2006">
      <mc:Choice Requires="x14">
        <oleObject progId="Acrobat Document" dvAspect="DVASPECT_ICON" shapeId="28153" r:id="rId15">
          <objectPr locked="0" defaultSize="0" autoPict="0" r:id="rId16">
            <anchor moveWithCells="1">
              <from>
                <xdr:col>0</xdr:col>
                <xdr:colOff>19050</xdr:colOff>
                <xdr:row>19</xdr:row>
                <xdr:rowOff>133350</xdr:rowOff>
              </from>
              <to>
                <xdr:col>2</xdr:col>
                <xdr:colOff>1257300</xdr:colOff>
                <xdr:row>23</xdr:row>
                <xdr:rowOff>180975</xdr:rowOff>
              </to>
            </anchor>
          </objectPr>
        </oleObject>
      </mc:Choice>
      <mc:Fallback>
        <oleObject progId="Acrobat Document" dvAspect="DVASPECT_ICON" shapeId="28153" r:id="rId15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32"/>
  <sheetViews>
    <sheetView showGridLines="0" zoomScaleNormal="100" workbookViewId="0">
      <selection activeCell="G21" activeCellId="1" sqref="A1:A2 G21"/>
    </sheetView>
  </sheetViews>
  <sheetFormatPr baseColWidth="10" defaultRowHeight="12.75" x14ac:dyDescent="0.2"/>
  <cols>
    <col min="1" max="1" width="24.28515625" customWidth="1"/>
    <col min="2" max="2" width="11.5703125" customWidth="1"/>
    <col min="4" max="4" width="19.42578125" customWidth="1"/>
    <col min="5" max="5" width="23.7109375" customWidth="1"/>
    <col min="7" max="7" width="21.140625" customWidth="1"/>
    <col min="8" max="8" width="20" customWidth="1"/>
    <col min="9" max="9" width="15.7109375" customWidth="1"/>
    <col min="10" max="10" width="16.7109375" customWidth="1"/>
    <col min="11" max="11" width="19.28515625" bestFit="1" customWidth="1"/>
    <col min="12" max="12" width="25.42578125" customWidth="1"/>
    <col min="13" max="13" width="16.42578125" customWidth="1"/>
    <col min="14" max="14" width="16.28515625" customWidth="1"/>
    <col min="15" max="15" width="21.7109375" customWidth="1"/>
  </cols>
  <sheetData>
    <row r="1" spans="1:16" ht="35.25" customHeight="1" x14ac:dyDescent="0.2">
      <c r="A1" s="147"/>
      <c r="B1" s="149" t="str">
        <f>Recherche!C15</f>
        <v/>
      </c>
      <c r="C1" s="149"/>
      <c r="D1" s="149"/>
      <c r="E1" s="151" t="str">
        <f>Recherche!$E$1</f>
        <v>214MDP-:FE-007-16</v>
      </c>
      <c r="F1" s="133"/>
      <c r="G1" s="134"/>
    </row>
    <row r="2" spans="1:16" ht="18" customHeight="1" x14ac:dyDescent="0.2">
      <c r="A2" s="148"/>
      <c r="B2" s="150"/>
      <c r="C2" s="150"/>
      <c r="D2" s="150"/>
      <c r="E2" s="152"/>
      <c r="F2" s="135"/>
      <c r="G2" s="134"/>
    </row>
    <row r="3" spans="1:16" ht="27.75" customHeight="1" x14ac:dyDescent="0.2">
      <c r="A3" s="136" t="s">
        <v>24</v>
      </c>
      <c r="B3" s="137"/>
      <c r="C3" s="137"/>
      <c r="D3" s="137"/>
      <c r="E3" s="138"/>
    </row>
    <row r="4" spans="1:16" ht="17.25" customHeight="1" x14ac:dyDescent="0.2">
      <c r="A4" s="12"/>
      <c r="B4" s="10"/>
      <c r="C4" s="10"/>
      <c r="D4" s="10"/>
      <c r="E4" s="11"/>
      <c r="G4" s="2"/>
      <c r="H4" s="2"/>
      <c r="I4" s="13"/>
      <c r="J4" s="13"/>
      <c r="K4" s="13"/>
      <c r="L4" s="13"/>
      <c r="M4" s="13"/>
      <c r="N4" s="13"/>
      <c r="O4" s="13"/>
      <c r="P4" s="13"/>
    </row>
    <row r="5" spans="1:16" ht="24" customHeight="1" x14ac:dyDescent="0.2">
      <c r="A5" s="84" t="s">
        <v>28</v>
      </c>
      <c r="B5" s="146" t="str">
        <f>IFERROR(VLOOKUP(B1,'Liste analyses'!A4:M205,3,FALSE),"")</f>
        <v/>
      </c>
      <c r="C5" s="146"/>
      <c r="D5" s="146"/>
      <c r="E5" s="19"/>
      <c r="G5" s="2"/>
      <c r="H5" s="2"/>
      <c r="I5" s="2"/>
      <c r="J5" s="13"/>
      <c r="K5" s="13"/>
      <c r="L5" s="13"/>
      <c r="M5" s="13"/>
      <c r="N5" s="13"/>
      <c r="O5" s="13"/>
      <c r="P5" s="13"/>
    </row>
    <row r="6" spans="1:16" ht="48" customHeight="1" x14ac:dyDescent="0.2">
      <c r="A6" s="84" t="s">
        <v>23</v>
      </c>
      <c r="B6" s="146" t="str">
        <f>IFERROR(VLOOKUP(B1,'Liste analyses'!A4:M205,4,FALSE),"")</f>
        <v/>
      </c>
      <c r="C6" s="146"/>
      <c r="D6" s="146"/>
      <c r="E6" s="51"/>
    </row>
    <row r="7" spans="1:16" ht="21.75" customHeight="1" x14ac:dyDescent="0.2">
      <c r="A7" s="160" t="s">
        <v>441</v>
      </c>
      <c r="B7" s="161"/>
      <c r="C7" s="161"/>
      <c r="D7" s="146"/>
      <c r="E7" s="19"/>
    </row>
    <row r="8" spans="1:16" ht="69.75" customHeight="1" x14ac:dyDescent="0.2">
      <c r="A8" s="153"/>
      <c r="B8" s="154"/>
      <c r="C8" s="154"/>
      <c r="D8" s="20"/>
      <c r="E8" s="21"/>
    </row>
    <row r="9" spans="1:16" ht="21" customHeight="1" x14ac:dyDescent="0.2">
      <c r="A9" s="139" t="s">
        <v>25</v>
      </c>
      <c r="B9" s="140"/>
      <c r="C9" s="140"/>
      <c r="D9" s="140"/>
      <c r="E9" s="141"/>
    </row>
    <row r="10" spans="1:16" x14ac:dyDescent="0.2">
      <c r="A10" s="9"/>
      <c r="B10" s="10"/>
      <c r="C10" s="10"/>
      <c r="D10" s="10"/>
      <c r="E10" s="11"/>
    </row>
    <row r="11" spans="1:16" ht="27.75" customHeight="1" x14ac:dyDescent="0.2">
      <c r="A11" s="84" t="s">
        <v>26</v>
      </c>
      <c r="B11" s="156" t="str">
        <f>IFERROR(VLOOKUP(B1,'Liste analyses'!A4:M205,8,FALSE),"")</f>
        <v/>
      </c>
      <c r="C11" s="157"/>
      <c r="D11" s="155" t="str">
        <f>IFERROR(IF(VLOOKUP(B1,'Liste analyses'!A4:M205,10,FALSE)=0,"","Ou"),"")</f>
        <v/>
      </c>
      <c r="E11" s="80" t="str">
        <f>IFERROR(IF(VLOOKUP(B1,'Liste analyses'!A4:M205,10,FALSE)=0,"",VLOOKUP(B1,'Liste analyses'!A4:M205,10,FALSE)),"")</f>
        <v/>
      </c>
    </row>
    <row r="12" spans="1:16" ht="27.75" customHeight="1" x14ac:dyDescent="0.2">
      <c r="A12" s="84" t="s">
        <v>27</v>
      </c>
      <c r="B12" s="158" t="str">
        <f>IFERROR(VLOOKUP(B1,'Liste analyses'!A4:M205,9,FALSE),"")</f>
        <v/>
      </c>
      <c r="C12" s="159"/>
      <c r="D12" s="155"/>
      <c r="E12" s="81" t="str">
        <f>IFERROR(IF(VLOOKUP(B1,'Liste analyses'!A4:M205,11,FALSE)=0,"",VLOOKUP(B1,'Liste analyses'!A4:M205,11,FALSE)),"")</f>
        <v/>
      </c>
    </row>
    <row r="13" spans="1:16" x14ac:dyDescent="0.2">
      <c r="A13" s="9"/>
      <c r="B13" s="10"/>
      <c r="C13" s="10"/>
      <c r="D13" s="10"/>
      <c r="E13" s="11"/>
    </row>
    <row r="14" spans="1:16" x14ac:dyDescent="0.2">
      <c r="A14" s="9"/>
      <c r="B14" s="10"/>
      <c r="C14" s="10"/>
      <c r="D14" s="10"/>
      <c r="E14" s="11"/>
    </row>
    <row r="15" spans="1:16" ht="29.25" customHeight="1" x14ac:dyDescent="0.2">
      <c r="A15" s="142" t="s">
        <v>29</v>
      </c>
      <c r="B15" s="143"/>
      <c r="C15" s="143"/>
      <c r="D15" s="143"/>
      <c r="E15" s="144"/>
    </row>
    <row r="16" spans="1:16" ht="24" customHeight="1" x14ac:dyDescent="0.2">
      <c r="A16" s="84" t="s">
        <v>30</v>
      </c>
      <c r="B16" s="127" t="str">
        <f>IFERROR(VLOOKUP(B1,'Liste analyses'!A4:M205,6,FALSE),"")</f>
        <v/>
      </c>
      <c r="C16" s="127"/>
      <c r="D16" s="127"/>
      <c r="E16" s="128"/>
    </row>
    <row r="17" spans="1:5" ht="24" customHeight="1" x14ac:dyDescent="0.2">
      <c r="A17" s="84" t="s">
        <v>120</v>
      </c>
      <c r="B17" s="127" t="str">
        <f>IFERROR(VLOOKUP(B1,'Liste analyses'!A4:M205,5,FALSE),"")</f>
        <v/>
      </c>
      <c r="C17" s="127"/>
      <c r="D17" s="127"/>
      <c r="E17" s="128"/>
    </row>
    <row r="18" spans="1:5" ht="24" customHeight="1" x14ac:dyDescent="0.2">
      <c r="A18" s="17"/>
      <c r="B18" s="127"/>
      <c r="C18" s="127"/>
      <c r="D18" s="127"/>
      <c r="E18" s="128"/>
    </row>
    <row r="19" spans="1:5" ht="24" customHeight="1" x14ac:dyDescent="0.2">
      <c r="A19" s="84" t="s">
        <v>32</v>
      </c>
      <c r="B19" s="127" t="str">
        <f>IFERROR(VLOOKUP(B1,'Liste analyses'!A4:M205,7,FALSE),"")</f>
        <v/>
      </c>
      <c r="C19" s="127"/>
      <c r="D19" s="127"/>
      <c r="E19" s="128"/>
    </row>
    <row r="20" spans="1:5" ht="24" customHeight="1" x14ac:dyDescent="0.2">
      <c r="A20" s="84" t="s">
        <v>45</v>
      </c>
      <c r="B20" s="82" t="str">
        <f>IFERROR(VLOOKUP(B1,'Liste analyses'!A4:M205,12,FALSE),"")</f>
        <v/>
      </c>
      <c r="C20" s="82"/>
      <c r="D20" s="82"/>
      <c r="E20" s="83"/>
    </row>
    <row r="21" spans="1:5" ht="24" customHeight="1" thickBot="1" x14ac:dyDescent="0.25">
      <c r="A21" s="18" t="s">
        <v>33</v>
      </c>
      <c r="B21" s="129" t="str">
        <f>IFERROR(VLOOKUP(B1,'Liste analyses'!A4:M205,13,FALSE),"")</f>
        <v/>
      </c>
      <c r="C21" s="129"/>
      <c r="D21" s="129"/>
      <c r="E21" s="130"/>
    </row>
    <row r="22" spans="1:5" ht="24" customHeight="1" x14ac:dyDescent="0.2">
      <c r="A22" s="9"/>
      <c r="B22" s="10"/>
      <c r="C22" s="10"/>
      <c r="D22" s="10"/>
      <c r="E22" s="10"/>
    </row>
    <row r="23" spans="1:5" ht="24" customHeight="1" x14ac:dyDescent="0.2">
      <c r="A23" s="9"/>
      <c r="B23" s="10"/>
      <c r="C23" s="10"/>
      <c r="D23" s="10"/>
      <c r="E23" s="10"/>
    </row>
    <row r="24" spans="1:5" ht="24" customHeight="1" x14ac:dyDescent="0.2">
      <c r="A24" s="9"/>
      <c r="B24" s="10"/>
      <c r="C24" s="10"/>
      <c r="D24" s="10"/>
      <c r="E24" s="10"/>
    </row>
    <row r="25" spans="1:5" ht="24" customHeight="1" x14ac:dyDescent="0.2">
      <c r="A25" s="9"/>
      <c r="B25" s="10"/>
      <c r="C25" s="10"/>
      <c r="D25" s="10"/>
      <c r="E25" s="10"/>
    </row>
    <row r="26" spans="1:5" ht="24" customHeight="1" x14ac:dyDescent="0.2">
      <c r="A26" s="9"/>
      <c r="B26" s="10"/>
      <c r="C26" s="10"/>
      <c r="D26" s="10"/>
      <c r="E26" s="10"/>
    </row>
    <row r="27" spans="1:5" ht="24" customHeight="1" x14ac:dyDescent="0.2">
      <c r="A27" s="9"/>
      <c r="B27" s="10"/>
      <c r="C27" s="10"/>
      <c r="D27" s="10"/>
      <c r="E27" s="10"/>
    </row>
    <row r="28" spans="1:5" ht="24" customHeight="1" x14ac:dyDescent="0.2">
      <c r="A28" s="9"/>
      <c r="B28" s="10"/>
      <c r="C28" s="10"/>
      <c r="D28" s="10"/>
      <c r="E28" s="10"/>
    </row>
    <row r="29" spans="1:5" ht="24" customHeight="1" x14ac:dyDescent="0.2">
      <c r="A29" s="9"/>
      <c r="B29" s="10"/>
      <c r="C29" s="10"/>
      <c r="D29" s="10"/>
      <c r="E29" s="10"/>
    </row>
    <row r="30" spans="1:5" ht="24" customHeight="1" x14ac:dyDescent="0.2">
      <c r="A30" s="9"/>
      <c r="B30" s="10"/>
      <c r="C30" s="10"/>
      <c r="D30" s="10"/>
      <c r="E30" s="10"/>
    </row>
    <row r="31" spans="1:5" ht="24" customHeight="1" x14ac:dyDescent="0.2">
      <c r="A31" s="9"/>
      <c r="B31" s="10"/>
      <c r="C31" s="10"/>
      <c r="D31" s="10"/>
      <c r="E31" s="10"/>
    </row>
    <row r="32" spans="1:5" ht="24" customHeight="1" x14ac:dyDescent="0.2">
      <c r="A32" s="9"/>
      <c r="B32" s="10"/>
      <c r="C32" s="10"/>
      <c r="D32" s="10"/>
      <c r="E32" s="10"/>
    </row>
  </sheetData>
  <sheetProtection algorithmName="SHA-512" hashValue="VSkUMmhiSwbEV6BgftNom6JpWOWBas2BJ7sJ6+gt1kBUBlunlZvJsBH4EORFay93W69pJZhgZQvSI5NZPIT+SQ==" saltValue="u1UB/b4vB8kNQRV3NVGW3g==" spinCount="100000" sheet="1" objects="1" scenarios="1"/>
  <mergeCells count="20">
    <mergeCell ref="B16:E16"/>
    <mergeCell ref="B17:E17"/>
    <mergeCell ref="B18:E18"/>
    <mergeCell ref="B19:E19"/>
    <mergeCell ref="B21:E21"/>
    <mergeCell ref="A15:E15"/>
    <mergeCell ref="A1:A2"/>
    <mergeCell ref="B1:D2"/>
    <mergeCell ref="E1:E2"/>
    <mergeCell ref="F1:G2"/>
    <mergeCell ref="A3:E3"/>
    <mergeCell ref="B5:C5"/>
    <mergeCell ref="D5:D7"/>
    <mergeCell ref="B6:C6"/>
    <mergeCell ref="A7:C7"/>
    <mergeCell ref="A8:C8"/>
    <mergeCell ref="A9:E9"/>
    <mergeCell ref="B11:C11"/>
    <mergeCell ref="D11:D12"/>
    <mergeCell ref="B12:C12"/>
  </mergeCells>
  <conditionalFormatting sqref="E11:E12">
    <cfRule type="containsBlanks" dxfId="4" priority="1">
      <formula>LEN(TRIM(E11))=0</formula>
    </cfRule>
  </conditionalFormatting>
  <pageMargins left="0.7" right="0.7" top="0.75" bottom="0.75" header="0.3" footer="0.3"/>
  <pageSetup paperSize="9" scale="62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32"/>
  <sheetViews>
    <sheetView showGridLines="0" zoomScaleNormal="100" workbookViewId="0">
      <selection activeCell="G21" activeCellId="1" sqref="A1:A2 G21"/>
    </sheetView>
  </sheetViews>
  <sheetFormatPr baseColWidth="10" defaultRowHeight="12.75" x14ac:dyDescent="0.2"/>
  <cols>
    <col min="1" max="1" width="24.28515625" customWidth="1"/>
    <col min="2" max="2" width="11.5703125" customWidth="1"/>
    <col min="4" max="4" width="19.42578125" customWidth="1"/>
    <col min="5" max="5" width="23.7109375" customWidth="1"/>
    <col min="7" max="7" width="21.140625" customWidth="1"/>
    <col min="8" max="8" width="20" customWidth="1"/>
    <col min="9" max="9" width="15.7109375" customWidth="1"/>
    <col min="10" max="10" width="16.7109375" customWidth="1"/>
    <col min="11" max="11" width="19.28515625" bestFit="1" customWidth="1"/>
    <col min="12" max="12" width="25.42578125" customWidth="1"/>
    <col min="13" max="13" width="16.42578125" customWidth="1"/>
    <col min="14" max="14" width="16.28515625" customWidth="1"/>
    <col min="15" max="15" width="21.7109375" customWidth="1"/>
  </cols>
  <sheetData>
    <row r="1" spans="1:16" ht="35.25" customHeight="1" x14ac:dyDescent="0.2">
      <c r="A1" s="147"/>
      <c r="B1" s="149" t="str">
        <f>Recherche!C16</f>
        <v/>
      </c>
      <c r="C1" s="149"/>
      <c r="D1" s="149"/>
      <c r="E1" s="151" t="str">
        <f>Recherche!$E$1</f>
        <v>214MDP-:FE-007-16</v>
      </c>
      <c r="F1" s="133"/>
      <c r="G1" s="134"/>
    </row>
    <row r="2" spans="1:16" ht="18" customHeight="1" x14ac:dyDescent="0.2">
      <c r="A2" s="148"/>
      <c r="B2" s="150"/>
      <c r="C2" s="150"/>
      <c r="D2" s="150"/>
      <c r="E2" s="152"/>
      <c r="F2" s="135"/>
      <c r="G2" s="134"/>
    </row>
    <row r="3" spans="1:16" ht="27.75" customHeight="1" x14ac:dyDescent="0.2">
      <c r="A3" s="136" t="s">
        <v>24</v>
      </c>
      <c r="B3" s="137"/>
      <c r="C3" s="137"/>
      <c r="D3" s="137"/>
      <c r="E3" s="138"/>
    </row>
    <row r="4" spans="1:16" ht="17.25" customHeight="1" x14ac:dyDescent="0.2">
      <c r="A4" s="12"/>
      <c r="B4" s="10"/>
      <c r="C4" s="10"/>
      <c r="D4" s="10"/>
      <c r="E4" s="11"/>
      <c r="G4" s="2"/>
      <c r="H4" s="2"/>
      <c r="I4" s="13"/>
      <c r="J4" s="13"/>
      <c r="K4" s="13"/>
      <c r="L4" s="13"/>
      <c r="M4" s="13"/>
      <c r="N4" s="13"/>
      <c r="O4" s="13"/>
      <c r="P4" s="13"/>
    </row>
    <row r="5" spans="1:16" ht="24" customHeight="1" x14ac:dyDescent="0.2">
      <c r="A5" s="84" t="s">
        <v>28</v>
      </c>
      <c r="B5" s="146" t="str">
        <f>IFERROR(VLOOKUP(B1,'Liste analyses'!A4:M205,3,FALSE),"")</f>
        <v/>
      </c>
      <c r="C5" s="146"/>
      <c r="D5" s="146"/>
      <c r="E5" s="19"/>
      <c r="G5" s="2"/>
      <c r="H5" s="2"/>
      <c r="I5" s="2"/>
      <c r="J5" s="13"/>
      <c r="K5" s="13"/>
      <c r="L5" s="13"/>
      <c r="M5" s="13"/>
      <c r="N5" s="13"/>
      <c r="O5" s="13"/>
      <c r="P5" s="13"/>
    </row>
    <row r="6" spans="1:16" ht="48" customHeight="1" x14ac:dyDescent="0.2">
      <c r="A6" s="84" t="s">
        <v>23</v>
      </c>
      <c r="B6" s="146" t="str">
        <f>IFERROR(VLOOKUP(B1,'Liste analyses'!A4:M205,4,FALSE),"")</f>
        <v/>
      </c>
      <c r="C6" s="146"/>
      <c r="D6" s="146"/>
      <c r="E6" s="51"/>
    </row>
    <row r="7" spans="1:16" ht="21.75" customHeight="1" x14ac:dyDescent="0.2">
      <c r="A7" s="160" t="s">
        <v>441</v>
      </c>
      <c r="B7" s="161"/>
      <c r="C7" s="161"/>
      <c r="D7" s="146"/>
      <c r="E7" s="19"/>
    </row>
    <row r="8" spans="1:16" ht="69.75" customHeight="1" x14ac:dyDescent="0.2">
      <c r="A8" s="153"/>
      <c r="B8" s="154"/>
      <c r="C8" s="154"/>
      <c r="D8" s="20"/>
      <c r="E8" s="21"/>
    </row>
    <row r="9" spans="1:16" ht="21" customHeight="1" x14ac:dyDescent="0.2">
      <c r="A9" s="139" t="s">
        <v>25</v>
      </c>
      <c r="B9" s="140"/>
      <c r="C9" s="140"/>
      <c r="D9" s="140"/>
      <c r="E9" s="141"/>
    </row>
    <row r="10" spans="1:16" x14ac:dyDescent="0.2">
      <c r="A10" s="9"/>
      <c r="B10" s="10"/>
      <c r="C10" s="10"/>
      <c r="D10" s="10"/>
      <c r="E10" s="11"/>
    </row>
    <row r="11" spans="1:16" ht="27.75" customHeight="1" x14ac:dyDescent="0.2">
      <c r="A11" s="84" t="s">
        <v>26</v>
      </c>
      <c r="B11" s="156" t="str">
        <f>IFERROR(VLOOKUP(B1,'Liste analyses'!A4:M205,8,FALSE),"")</f>
        <v/>
      </c>
      <c r="C11" s="157"/>
      <c r="D11" s="155" t="str">
        <f>IFERROR(IF(VLOOKUP(B1,'Liste analyses'!A4:M205,10,FALSE)=0,"","Ou"),"")</f>
        <v/>
      </c>
      <c r="E11" s="80" t="str">
        <f>IFERROR(IF(VLOOKUP(B1,'Liste analyses'!A4:M205,10,FALSE)=0,"",VLOOKUP(B1,'Liste analyses'!A4:M205,10,FALSE)),"")</f>
        <v/>
      </c>
    </row>
    <row r="12" spans="1:16" ht="27.75" customHeight="1" x14ac:dyDescent="0.2">
      <c r="A12" s="84" t="s">
        <v>27</v>
      </c>
      <c r="B12" s="158" t="str">
        <f>IFERROR(VLOOKUP(B1,'Liste analyses'!A4:M205,9,FALSE),"")</f>
        <v/>
      </c>
      <c r="C12" s="159"/>
      <c r="D12" s="155"/>
      <c r="E12" s="81" t="str">
        <f>IFERROR(IF(VLOOKUP(B1,'Liste analyses'!A4:M205,11,FALSE)=0,"",VLOOKUP(B1,'Liste analyses'!A4:M205,11,FALSE)),"")</f>
        <v/>
      </c>
    </row>
    <row r="13" spans="1:16" x14ac:dyDescent="0.2">
      <c r="A13" s="9"/>
      <c r="B13" s="10"/>
      <c r="C13" s="10"/>
      <c r="D13" s="10"/>
      <c r="E13" s="11"/>
    </row>
    <row r="14" spans="1:16" x14ac:dyDescent="0.2">
      <c r="A14" s="9"/>
      <c r="B14" s="10"/>
      <c r="C14" s="10"/>
      <c r="D14" s="10"/>
      <c r="E14" s="11"/>
    </row>
    <row r="15" spans="1:16" ht="29.25" customHeight="1" x14ac:dyDescent="0.2">
      <c r="A15" s="142" t="s">
        <v>29</v>
      </c>
      <c r="B15" s="143"/>
      <c r="C15" s="143"/>
      <c r="D15" s="143"/>
      <c r="E15" s="144"/>
    </row>
    <row r="16" spans="1:16" ht="24" customHeight="1" x14ac:dyDescent="0.2">
      <c r="A16" s="84" t="s">
        <v>30</v>
      </c>
      <c r="B16" s="127" t="str">
        <f>IFERROR(VLOOKUP(B1,'Liste analyses'!A4:M205,6,FALSE),"")</f>
        <v/>
      </c>
      <c r="C16" s="127"/>
      <c r="D16" s="127"/>
      <c r="E16" s="128"/>
    </row>
    <row r="17" spans="1:5" ht="24" customHeight="1" x14ac:dyDescent="0.2">
      <c r="A17" s="84" t="s">
        <v>120</v>
      </c>
      <c r="B17" s="127" t="str">
        <f>IFERROR(VLOOKUP(B1,'Liste analyses'!A4:M205,5,FALSE),"")</f>
        <v/>
      </c>
      <c r="C17" s="127"/>
      <c r="D17" s="127"/>
      <c r="E17" s="128"/>
    </row>
    <row r="18" spans="1:5" ht="24" customHeight="1" x14ac:dyDescent="0.2">
      <c r="A18" s="17"/>
      <c r="B18" s="127"/>
      <c r="C18" s="127"/>
      <c r="D18" s="127"/>
      <c r="E18" s="128"/>
    </row>
    <row r="19" spans="1:5" ht="24" customHeight="1" x14ac:dyDescent="0.2">
      <c r="A19" s="84" t="s">
        <v>32</v>
      </c>
      <c r="B19" s="127" t="str">
        <f>IFERROR(VLOOKUP(B1,'Liste analyses'!A4:M205,7,FALSE),"")</f>
        <v/>
      </c>
      <c r="C19" s="127"/>
      <c r="D19" s="127"/>
      <c r="E19" s="128"/>
    </row>
    <row r="20" spans="1:5" ht="24" customHeight="1" x14ac:dyDescent="0.2">
      <c r="A20" s="84" t="s">
        <v>45</v>
      </c>
      <c r="B20" s="82" t="str">
        <f>IFERROR(VLOOKUP(B1,'Liste analyses'!A4:M205,12,FALSE),"")</f>
        <v/>
      </c>
      <c r="C20" s="82"/>
      <c r="D20" s="82"/>
      <c r="E20" s="83"/>
    </row>
    <row r="21" spans="1:5" ht="24" customHeight="1" thickBot="1" x14ac:dyDescent="0.25">
      <c r="A21" s="18" t="s">
        <v>33</v>
      </c>
      <c r="B21" s="129" t="str">
        <f>IFERROR(VLOOKUP(B1,'Liste analyses'!A4:M205,13,FALSE),"")</f>
        <v/>
      </c>
      <c r="C21" s="129"/>
      <c r="D21" s="129"/>
      <c r="E21" s="130"/>
    </row>
    <row r="22" spans="1:5" ht="24" customHeight="1" x14ac:dyDescent="0.2">
      <c r="A22" s="9"/>
      <c r="B22" s="10"/>
      <c r="C22" s="10"/>
      <c r="D22" s="10"/>
      <c r="E22" s="10"/>
    </row>
    <row r="23" spans="1:5" ht="24" customHeight="1" x14ac:dyDescent="0.2">
      <c r="A23" s="9"/>
      <c r="B23" s="10"/>
      <c r="C23" s="10"/>
      <c r="D23" s="10"/>
      <c r="E23" s="10"/>
    </row>
    <row r="24" spans="1:5" ht="24" customHeight="1" x14ac:dyDescent="0.2">
      <c r="A24" s="9"/>
      <c r="B24" s="10"/>
      <c r="C24" s="10"/>
      <c r="D24" s="10"/>
      <c r="E24" s="10"/>
    </row>
    <row r="25" spans="1:5" ht="24" customHeight="1" x14ac:dyDescent="0.2">
      <c r="A25" s="9"/>
      <c r="B25" s="10"/>
      <c r="C25" s="10"/>
      <c r="D25" s="10"/>
      <c r="E25" s="10"/>
    </row>
    <row r="26" spans="1:5" ht="24" customHeight="1" x14ac:dyDescent="0.2">
      <c r="A26" s="9"/>
      <c r="B26" s="10"/>
      <c r="C26" s="10"/>
      <c r="D26" s="10"/>
      <c r="E26" s="10"/>
    </row>
    <row r="27" spans="1:5" ht="24" customHeight="1" x14ac:dyDescent="0.2">
      <c r="A27" s="9"/>
      <c r="B27" s="10"/>
      <c r="C27" s="10"/>
      <c r="D27" s="10"/>
      <c r="E27" s="10"/>
    </row>
    <row r="28" spans="1:5" ht="24" customHeight="1" x14ac:dyDescent="0.2">
      <c r="A28" s="9"/>
      <c r="B28" s="10"/>
      <c r="C28" s="10"/>
      <c r="D28" s="10"/>
      <c r="E28" s="10"/>
    </row>
    <row r="29" spans="1:5" ht="24" customHeight="1" x14ac:dyDescent="0.2">
      <c r="A29" s="9"/>
      <c r="B29" s="10"/>
      <c r="C29" s="10"/>
      <c r="D29" s="10"/>
      <c r="E29" s="10"/>
    </row>
    <row r="30" spans="1:5" ht="24" customHeight="1" x14ac:dyDescent="0.2">
      <c r="A30" s="9"/>
      <c r="B30" s="10"/>
      <c r="C30" s="10"/>
      <c r="D30" s="10"/>
      <c r="E30" s="10"/>
    </row>
    <row r="31" spans="1:5" ht="24" customHeight="1" x14ac:dyDescent="0.2">
      <c r="A31" s="9"/>
      <c r="B31" s="10"/>
      <c r="C31" s="10"/>
      <c r="D31" s="10"/>
      <c r="E31" s="10"/>
    </row>
    <row r="32" spans="1:5" ht="24" customHeight="1" x14ac:dyDescent="0.2">
      <c r="A32" s="9"/>
      <c r="B32" s="10"/>
      <c r="C32" s="10"/>
      <c r="D32" s="10"/>
      <c r="E32" s="10"/>
    </row>
  </sheetData>
  <sheetProtection algorithmName="SHA-512" hashValue="m1OlKRp1e8P7FPLMoKQJ5ozCprmfKxRVhhKbohX1T7wx394LB/XvqQuNHocSz9Qe/uOMufHmzCiGYF4htYE4EQ==" saltValue="ONsPTyW5Hz1rtHz6GcxMSA==" spinCount="100000" sheet="1" objects="1" scenarios="1"/>
  <mergeCells count="20">
    <mergeCell ref="B16:E16"/>
    <mergeCell ref="B17:E17"/>
    <mergeCell ref="B18:E18"/>
    <mergeCell ref="B19:E19"/>
    <mergeCell ref="B21:E21"/>
    <mergeCell ref="A15:E15"/>
    <mergeCell ref="A1:A2"/>
    <mergeCell ref="B1:D2"/>
    <mergeCell ref="E1:E2"/>
    <mergeCell ref="F1:G2"/>
    <mergeCell ref="A3:E3"/>
    <mergeCell ref="B5:C5"/>
    <mergeCell ref="D5:D7"/>
    <mergeCell ref="B6:C6"/>
    <mergeCell ref="A7:C7"/>
    <mergeCell ref="A8:C8"/>
    <mergeCell ref="A9:E9"/>
    <mergeCell ref="B11:C11"/>
    <mergeCell ref="D11:D12"/>
    <mergeCell ref="B12:C12"/>
  </mergeCells>
  <conditionalFormatting sqref="E11:E12">
    <cfRule type="containsBlanks" dxfId="3" priority="1">
      <formula>LEN(TRIM(E11))=0</formula>
    </cfRule>
  </conditionalFormatting>
  <pageMargins left="0.7" right="0.7" top="0.75" bottom="0.75" header="0.3" footer="0.3"/>
  <pageSetup paperSize="9" scale="62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32"/>
  <sheetViews>
    <sheetView showGridLines="0" zoomScaleNormal="100" workbookViewId="0">
      <selection activeCell="B6" sqref="B6:C6"/>
    </sheetView>
  </sheetViews>
  <sheetFormatPr baseColWidth="10" defaultRowHeight="12.75" x14ac:dyDescent="0.2"/>
  <cols>
    <col min="1" max="1" width="24.28515625" customWidth="1"/>
    <col min="2" max="2" width="11.5703125" customWidth="1"/>
    <col min="4" max="4" width="19.42578125" customWidth="1"/>
    <col min="5" max="5" width="23.7109375" customWidth="1"/>
    <col min="7" max="7" width="21.140625" customWidth="1"/>
    <col min="8" max="8" width="20" customWidth="1"/>
    <col min="9" max="9" width="15.7109375" customWidth="1"/>
    <col min="10" max="10" width="16.7109375" customWidth="1"/>
    <col min="11" max="11" width="19.28515625" bestFit="1" customWidth="1"/>
    <col min="12" max="12" width="25.42578125" customWidth="1"/>
    <col min="13" max="13" width="16.42578125" customWidth="1"/>
    <col min="14" max="14" width="16.28515625" customWidth="1"/>
    <col min="15" max="15" width="21.7109375" customWidth="1"/>
  </cols>
  <sheetData>
    <row r="1" spans="1:16" ht="35.25" customHeight="1" x14ac:dyDescent="0.2">
      <c r="A1" s="147"/>
      <c r="B1" s="149" t="str">
        <f>Recherche!C17</f>
        <v/>
      </c>
      <c r="C1" s="149"/>
      <c r="D1" s="149"/>
      <c r="E1" s="151" t="str">
        <f>Recherche!$E$1</f>
        <v>214MDP-:FE-007-16</v>
      </c>
      <c r="F1" s="133"/>
      <c r="G1" s="134"/>
    </row>
    <row r="2" spans="1:16" ht="18" customHeight="1" x14ac:dyDescent="0.2">
      <c r="A2" s="148"/>
      <c r="B2" s="150"/>
      <c r="C2" s="150"/>
      <c r="D2" s="150"/>
      <c r="E2" s="152"/>
      <c r="F2" s="135"/>
      <c r="G2" s="134"/>
    </row>
    <row r="3" spans="1:16" ht="27.75" customHeight="1" x14ac:dyDescent="0.2">
      <c r="A3" s="136" t="s">
        <v>24</v>
      </c>
      <c r="B3" s="137"/>
      <c r="C3" s="137"/>
      <c r="D3" s="137"/>
      <c r="E3" s="138"/>
    </row>
    <row r="4" spans="1:16" ht="17.25" customHeight="1" x14ac:dyDescent="0.2">
      <c r="A4" s="12"/>
      <c r="B4" s="10"/>
      <c r="C4" s="10"/>
      <c r="D4" s="10"/>
      <c r="E4" s="11"/>
      <c r="G4" s="2"/>
      <c r="H4" s="2"/>
      <c r="I4" s="13"/>
      <c r="J4" s="13"/>
      <c r="K4" s="13"/>
      <c r="L4" s="13"/>
      <c r="M4" s="13"/>
      <c r="N4" s="13"/>
      <c r="O4" s="13"/>
      <c r="P4" s="13"/>
    </row>
    <row r="5" spans="1:16" ht="24" customHeight="1" x14ac:dyDescent="0.2">
      <c r="A5" s="84" t="s">
        <v>28</v>
      </c>
      <c r="B5" s="146" t="str">
        <f>IFERROR(VLOOKUP(B1,'Liste analyses'!A4:M205,3,FALSE),"")</f>
        <v/>
      </c>
      <c r="C5" s="146"/>
      <c r="D5" s="146"/>
      <c r="E5" s="19"/>
      <c r="G5" s="2"/>
      <c r="H5" s="2"/>
      <c r="I5" s="2"/>
      <c r="J5" s="13"/>
      <c r="K5" s="13"/>
      <c r="L5" s="13"/>
      <c r="M5" s="13"/>
      <c r="N5" s="13"/>
      <c r="O5" s="13"/>
      <c r="P5" s="13"/>
    </row>
    <row r="6" spans="1:16" ht="48" customHeight="1" x14ac:dyDescent="0.2">
      <c r="A6" s="84" t="s">
        <v>23</v>
      </c>
      <c r="B6" s="146" t="str">
        <f>IFERROR(VLOOKUP(B1,'Liste analyses'!A4:M205,4,FALSE),"")</f>
        <v/>
      </c>
      <c r="C6" s="146"/>
      <c r="D6" s="146"/>
      <c r="E6" s="51"/>
    </row>
    <row r="7" spans="1:16" ht="21.75" customHeight="1" x14ac:dyDescent="0.2">
      <c r="A7" s="160" t="s">
        <v>441</v>
      </c>
      <c r="B7" s="161"/>
      <c r="C7" s="161"/>
      <c r="D7" s="146"/>
      <c r="E7" s="19"/>
    </row>
    <row r="8" spans="1:16" ht="69.75" customHeight="1" x14ac:dyDescent="0.2">
      <c r="A8" s="153"/>
      <c r="B8" s="154"/>
      <c r="C8" s="154"/>
      <c r="D8" s="20"/>
      <c r="E8" s="21"/>
    </row>
    <row r="9" spans="1:16" ht="21" customHeight="1" x14ac:dyDescent="0.2">
      <c r="A9" s="139" t="s">
        <v>25</v>
      </c>
      <c r="B9" s="140"/>
      <c r="C9" s="140"/>
      <c r="D9" s="140"/>
      <c r="E9" s="141"/>
    </row>
    <row r="10" spans="1:16" x14ac:dyDescent="0.2">
      <c r="A10" s="9"/>
      <c r="B10" s="10"/>
      <c r="C10" s="10"/>
      <c r="D10" s="10"/>
      <c r="E10" s="11"/>
    </row>
    <row r="11" spans="1:16" ht="27.75" customHeight="1" x14ac:dyDescent="0.2">
      <c r="A11" s="84" t="s">
        <v>26</v>
      </c>
      <c r="B11" s="156" t="str">
        <f>IFERROR(VLOOKUP(B1,'Liste analyses'!A4:M205,8,FALSE),"")</f>
        <v/>
      </c>
      <c r="C11" s="157"/>
      <c r="D11" s="155" t="str">
        <f>IFERROR(IF(VLOOKUP(B1,'Liste analyses'!A4:M205,10,FALSE)=0,"","Ou"),"")</f>
        <v/>
      </c>
      <c r="E11" s="80" t="str">
        <f>IFERROR(IF(VLOOKUP(B1,'Liste analyses'!A4:M205,10,FALSE)=0,"",VLOOKUP(B1,'Liste analyses'!A4:M205,10,FALSE)),"")</f>
        <v/>
      </c>
    </row>
    <row r="12" spans="1:16" ht="27.75" customHeight="1" x14ac:dyDescent="0.2">
      <c r="A12" s="84" t="s">
        <v>27</v>
      </c>
      <c r="B12" s="158" t="str">
        <f>IFERROR(VLOOKUP(B1,'Liste analyses'!A4:M205,9,FALSE),"")</f>
        <v/>
      </c>
      <c r="C12" s="159"/>
      <c r="D12" s="155"/>
      <c r="E12" s="81" t="str">
        <f>IFERROR(IF(VLOOKUP(B1,'Liste analyses'!A4:M205,11,FALSE)=0,"",VLOOKUP(B1,'Liste analyses'!A4:M205,11,FALSE)),"")</f>
        <v/>
      </c>
    </row>
    <row r="13" spans="1:16" x14ac:dyDescent="0.2">
      <c r="A13" s="9"/>
      <c r="B13" s="10"/>
      <c r="C13" s="10"/>
      <c r="D13" s="10"/>
      <c r="E13" s="11"/>
    </row>
    <row r="14" spans="1:16" x14ac:dyDescent="0.2">
      <c r="A14" s="9"/>
      <c r="B14" s="10"/>
      <c r="C14" s="10"/>
      <c r="D14" s="10"/>
      <c r="E14" s="11"/>
    </row>
    <row r="15" spans="1:16" ht="29.25" customHeight="1" x14ac:dyDescent="0.2">
      <c r="A15" s="142" t="s">
        <v>29</v>
      </c>
      <c r="B15" s="143"/>
      <c r="C15" s="143"/>
      <c r="D15" s="143"/>
      <c r="E15" s="144"/>
    </row>
    <row r="16" spans="1:16" ht="24" customHeight="1" x14ac:dyDescent="0.2">
      <c r="A16" s="84" t="s">
        <v>30</v>
      </c>
      <c r="B16" s="127" t="str">
        <f>IFERROR(VLOOKUP(B1,'Liste analyses'!A4:M205,6,FALSE),"")</f>
        <v/>
      </c>
      <c r="C16" s="127"/>
      <c r="D16" s="127"/>
      <c r="E16" s="128"/>
    </row>
    <row r="17" spans="1:5" ht="24" customHeight="1" x14ac:dyDescent="0.2">
      <c r="A17" s="84" t="s">
        <v>120</v>
      </c>
      <c r="B17" s="127" t="str">
        <f>IFERROR(VLOOKUP(B1,'Liste analyses'!A4:M205,5,FALSE),"")</f>
        <v/>
      </c>
      <c r="C17" s="127"/>
      <c r="D17" s="127"/>
      <c r="E17" s="128"/>
    </row>
    <row r="18" spans="1:5" ht="24" customHeight="1" x14ac:dyDescent="0.2">
      <c r="A18" s="17"/>
      <c r="B18" s="127"/>
      <c r="C18" s="127"/>
      <c r="D18" s="127"/>
      <c r="E18" s="128"/>
    </row>
    <row r="19" spans="1:5" ht="24" customHeight="1" x14ac:dyDescent="0.2">
      <c r="A19" s="84" t="s">
        <v>32</v>
      </c>
      <c r="B19" s="127" t="str">
        <f>IFERROR(VLOOKUP(B1,'Liste analyses'!A4:M205,7,FALSE),"")</f>
        <v/>
      </c>
      <c r="C19" s="127"/>
      <c r="D19" s="127"/>
      <c r="E19" s="128"/>
    </row>
    <row r="20" spans="1:5" ht="24" customHeight="1" x14ac:dyDescent="0.2">
      <c r="A20" s="84" t="s">
        <v>45</v>
      </c>
      <c r="B20" s="82" t="str">
        <f>IFERROR(VLOOKUP(B1,'Liste analyses'!A4:M205,12,FALSE),"")</f>
        <v/>
      </c>
      <c r="C20" s="82"/>
      <c r="D20" s="82"/>
      <c r="E20" s="83"/>
    </row>
    <row r="21" spans="1:5" ht="24" customHeight="1" thickBot="1" x14ac:dyDescent="0.25">
      <c r="A21" s="18" t="s">
        <v>33</v>
      </c>
      <c r="B21" s="129" t="str">
        <f>IFERROR(VLOOKUP(B1,'Liste analyses'!A4:M205,13,FALSE),"")</f>
        <v/>
      </c>
      <c r="C21" s="129"/>
      <c r="D21" s="129"/>
      <c r="E21" s="130"/>
    </row>
    <row r="22" spans="1:5" ht="24" customHeight="1" x14ac:dyDescent="0.2">
      <c r="A22" s="9"/>
      <c r="B22" s="10"/>
      <c r="C22" s="10"/>
      <c r="D22" s="10"/>
      <c r="E22" s="10"/>
    </row>
    <row r="23" spans="1:5" ht="24" customHeight="1" x14ac:dyDescent="0.2">
      <c r="A23" s="9"/>
      <c r="B23" s="10"/>
      <c r="C23" s="10"/>
      <c r="D23" s="10"/>
      <c r="E23" s="10"/>
    </row>
    <row r="24" spans="1:5" ht="24" customHeight="1" x14ac:dyDescent="0.2">
      <c r="A24" s="9"/>
      <c r="B24" s="10"/>
      <c r="C24" s="10"/>
      <c r="D24" s="10"/>
      <c r="E24" s="10"/>
    </row>
    <row r="25" spans="1:5" ht="24" customHeight="1" x14ac:dyDescent="0.2">
      <c r="A25" s="9"/>
      <c r="B25" s="10"/>
      <c r="C25" s="10"/>
      <c r="D25" s="10"/>
      <c r="E25" s="10"/>
    </row>
    <row r="26" spans="1:5" ht="24" customHeight="1" x14ac:dyDescent="0.2">
      <c r="A26" s="9"/>
      <c r="B26" s="10"/>
      <c r="C26" s="10"/>
      <c r="D26" s="10"/>
      <c r="E26" s="10"/>
    </row>
    <row r="27" spans="1:5" ht="24" customHeight="1" x14ac:dyDescent="0.2">
      <c r="A27" s="9"/>
      <c r="B27" s="10"/>
      <c r="C27" s="10"/>
      <c r="D27" s="10"/>
      <c r="E27" s="10"/>
    </row>
    <row r="28" spans="1:5" ht="24" customHeight="1" x14ac:dyDescent="0.2">
      <c r="A28" s="9"/>
      <c r="B28" s="10"/>
      <c r="C28" s="10"/>
      <c r="D28" s="10"/>
      <c r="E28" s="10"/>
    </row>
    <row r="29" spans="1:5" ht="24" customHeight="1" x14ac:dyDescent="0.2">
      <c r="A29" s="9"/>
      <c r="B29" s="10"/>
      <c r="C29" s="10"/>
      <c r="D29" s="10"/>
      <c r="E29" s="10"/>
    </row>
    <row r="30" spans="1:5" ht="24" customHeight="1" x14ac:dyDescent="0.2">
      <c r="A30" s="9"/>
      <c r="B30" s="10"/>
      <c r="C30" s="10"/>
      <c r="D30" s="10"/>
      <c r="E30" s="10"/>
    </row>
    <row r="31" spans="1:5" ht="24" customHeight="1" x14ac:dyDescent="0.2">
      <c r="A31" s="9"/>
      <c r="B31" s="10"/>
      <c r="C31" s="10"/>
      <c r="D31" s="10"/>
      <c r="E31" s="10"/>
    </row>
    <row r="32" spans="1:5" ht="24" customHeight="1" x14ac:dyDescent="0.2">
      <c r="A32" s="9"/>
      <c r="B32" s="10"/>
      <c r="C32" s="10"/>
      <c r="D32" s="10"/>
      <c r="E32" s="10"/>
    </row>
  </sheetData>
  <sheetProtection algorithmName="SHA-512" hashValue="fBut5d7qFo5NOeJfsBUixBRu5KBhz7/LqiGmO5d4X50sCoG4HY6CmuX78MNBfzolsOuFCdcPidZnzTQsE+XXLg==" saltValue="wqefQa0N5Rr03oTC9dxc1w==" spinCount="100000" sheet="1" objects="1" scenarios="1"/>
  <mergeCells count="20">
    <mergeCell ref="B16:E16"/>
    <mergeCell ref="B17:E17"/>
    <mergeCell ref="B18:E18"/>
    <mergeCell ref="B19:E19"/>
    <mergeCell ref="B21:E21"/>
    <mergeCell ref="A15:E15"/>
    <mergeCell ref="A1:A2"/>
    <mergeCell ref="B1:D2"/>
    <mergeCell ref="E1:E2"/>
    <mergeCell ref="F1:G2"/>
    <mergeCell ref="A3:E3"/>
    <mergeCell ref="B5:C5"/>
    <mergeCell ref="D5:D7"/>
    <mergeCell ref="B6:C6"/>
    <mergeCell ref="A7:C7"/>
    <mergeCell ref="A8:C8"/>
    <mergeCell ref="A9:E9"/>
    <mergeCell ref="B11:C11"/>
    <mergeCell ref="D11:D12"/>
    <mergeCell ref="B12:C12"/>
  </mergeCells>
  <conditionalFormatting sqref="E11:E12">
    <cfRule type="containsBlanks" dxfId="2" priority="1">
      <formula>LEN(TRIM(E11))=0</formula>
    </cfRule>
  </conditionalFormatting>
  <pageMargins left="0.7" right="0.7" top="0.75" bottom="0.75" header="0.3" footer="0.3"/>
  <pageSetup paperSize="9" scale="62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32"/>
  <sheetViews>
    <sheetView showGridLines="0" zoomScaleNormal="100" workbookViewId="0">
      <selection activeCell="G21" activeCellId="1" sqref="A1:A2 G21"/>
    </sheetView>
  </sheetViews>
  <sheetFormatPr baseColWidth="10" defaultRowHeight="12.75" x14ac:dyDescent="0.2"/>
  <cols>
    <col min="1" max="1" width="24.28515625" customWidth="1"/>
    <col min="2" max="2" width="11.5703125" customWidth="1"/>
    <col min="4" max="4" width="19.42578125" customWidth="1"/>
    <col min="5" max="5" width="23.7109375" customWidth="1"/>
    <col min="7" max="7" width="21.140625" customWidth="1"/>
    <col min="8" max="8" width="20" customWidth="1"/>
    <col min="9" max="9" width="15.7109375" customWidth="1"/>
    <col min="10" max="10" width="16.7109375" customWidth="1"/>
    <col min="11" max="11" width="19.28515625" bestFit="1" customWidth="1"/>
    <col min="12" max="12" width="25.42578125" customWidth="1"/>
    <col min="13" max="13" width="16.42578125" customWidth="1"/>
    <col min="14" max="14" width="16.28515625" customWidth="1"/>
    <col min="15" max="15" width="21.7109375" customWidth="1"/>
  </cols>
  <sheetData>
    <row r="1" spans="1:16" ht="35.25" customHeight="1" x14ac:dyDescent="0.2">
      <c r="A1" s="147"/>
      <c r="B1" s="149" t="str">
        <f>Recherche!C18</f>
        <v/>
      </c>
      <c r="C1" s="149"/>
      <c r="D1" s="149"/>
      <c r="E1" s="151" t="str">
        <f>Recherche!$E$1</f>
        <v>214MDP-:FE-007-16</v>
      </c>
      <c r="F1" s="133"/>
      <c r="G1" s="134"/>
    </row>
    <row r="2" spans="1:16" ht="18" customHeight="1" x14ac:dyDescent="0.2">
      <c r="A2" s="148"/>
      <c r="B2" s="150"/>
      <c r="C2" s="150"/>
      <c r="D2" s="150"/>
      <c r="E2" s="152"/>
      <c r="F2" s="135"/>
      <c r="G2" s="134"/>
    </row>
    <row r="3" spans="1:16" ht="27.75" customHeight="1" x14ac:dyDescent="0.2">
      <c r="A3" s="136" t="s">
        <v>24</v>
      </c>
      <c r="B3" s="137"/>
      <c r="C3" s="137"/>
      <c r="D3" s="137"/>
      <c r="E3" s="138"/>
    </row>
    <row r="4" spans="1:16" ht="17.25" customHeight="1" x14ac:dyDescent="0.2">
      <c r="A4" s="12"/>
      <c r="B4" s="10"/>
      <c r="C4" s="10"/>
      <c r="D4" s="10"/>
      <c r="E4" s="11"/>
      <c r="G4" s="2"/>
      <c r="H4" s="2"/>
      <c r="I4" s="13"/>
      <c r="J4" s="13"/>
      <c r="K4" s="13"/>
      <c r="L4" s="13"/>
      <c r="M4" s="13"/>
      <c r="N4" s="13"/>
      <c r="O4" s="13"/>
      <c r="P4" s="13"/>
    </row>
    <row r="5" spans="1:16" ht="24" customHeight="1" x14ac:dyDescent="0.2">
      <c r="A5" s="84" t="s">
        <v>28</v>
      </c>
      <c r="B5" s="146" t="str">
        <f>IFERROR(VLOOKUP(B1,'Liste analyses'!A4:M205,3,FALSE),"")</f>
        <v/>
      </c>
      <c r="C5" s="146"/>
      <c r="D5" s="146"/>
      <c r="E5" s="19"/>
      <c r="G5" s="2"/>
      <c r="H5" s="2"/>
      <c r="I5" s="2"/>
      <c r="J5" s="13"/>
      <c r="K5" s="13"/>
      <c r="L5" s="13"/>
      <c r="M5" s="13"/>
      <c r="N5" s="13"/>
      <c r="O5" s="13"/>
      <c r="P5" s="13"/>
    </row>
    <row r="6" spans="1:16" ht="48" customHeight="1" x14ac:dyDescent="0.2">
      <c r="A6" s="84" t="s">
        <v>23</v>
      </c>
      <c r="B6" s="146" t="str">
        <f>IFERROR(VLOOKUP(B1,'Liste analyses'!A4:M205,4,FALSE),"")</f>
        <v/>
      </c>
      <c r="C6" s="146"/>
      <c r="D6" s="146"/>
      <c r="E6" s="51"/>
    </row>
    <row r="7" spans="1:16" ht="21.75" customHeight="1" x14ac:dyDescent="0.2">
      <c r="A7" s="160" t="s">
        <v>441</v>
      </c>
      <c r="B7" s="161"/>
      <c r="C7" s="161"/>
      <c r="D7" s="146"/>
      <c r="E7" s="19"/>
    </row>
    <row r="8" spans="1:16" ht="69.75" customHeight="1" x14ac:dyDescent="0.2">
      <c r="A8" s="153"/>
      <c r="B8" s="154"/>
      <c r="C8" s="154"/>
      <c r="D8" s="20"/>
      <c r="E8" s="21"/>
    </row>
    <row r="9" spans="1:16" ht="21" customHeight="1" x14ac:dyDescent="0.2">
      <c r="A9" s="139" t="s">
        <v>25</v>
      </c>
      <c r="B9" s="140"/>
      <c r="C9" s="140"/>
      <c r="D9" s="140"/>
      <c r="E9" s="141"/>
    </row>
    <row r="10" spans="1:16" x14ac:dyDescent="0.2">
      <c r="A10" s="9"/>
      <c r="B10" s="10"/>
      <c r="C10" s="10"/>
      <c r="D10" s="10"/>
      <c r="E10" s="11"/>
    </row>
    <row r="11" spans="1:16" ht="27.75" customHeight="1" x14ac:dyDescent="0.2">
      <c r="A11" s="84" t="s">
        <v>26</v>
      </c>
      <c r="B11" s="156" t="str">
        <f>IFERROR(VLOOKUP(B1,'Liste analyses'!A4:M205,8,FALSE),"")</f>
        <v/>
      </c>
      <c r="C11" s="157"/>
      <c r="D11" s="155" t="str">
        <f>IFERROR(IF(VLOOKUP(B1,'Liste analyses'!A4:M205,10,FALSE)=0,"","Ou"),"")</f>
        <v/>
      </c>
      <c r="E11" s="80" t="str">
        <f>IFERROR(IF(VLOOKUP(B1,'Liste analyses'!A4:M205,10,FALSE)=0,"",VLOOKUP(B1,'Liste analyses'!A4:M205,10,FALSE)),"")</f>
        <v/>
      </c>
    </row>
    <row r="12" spans="1:16" ht="27.75" customHeight="1" x14ac:dyDescent="0.2">
      <c r="A12" s="84" t="s">
        <v>27</v>
      </c>
      <c r="B12" s="158" t="str">
        <f>IFERROR(VLOOKUP(B1,'Liste analyses'!A4:M205,9,FALSE),"")</f>
        <v/>
      </c>
      <c r="C12" s="159"/>
      <c r="D12" s="155"/>
      <c r="E12" s="81" t="str">
        <f>IFERROR(IF(VLOOKUP(B1,'Liste analyses'!A4:M205,11,FALSE)=0,"",VLOOKUP(B1,'Liste analyses'!A4:M205,11,FALSE)),"")</f>
        <v/>
      </c>
    </row>
    <row r="13" spans="1:16" x14ac:dyDescent="0.2">
      <c r="A13" s="9"/>
      <c r="B13" s="10"/>
      <c r="C13" s="10"/>
      <c r="D13" s="10"/>
      <c r="E13" s="11"/>
    </row>
    <row r="14" spans="1:16" x14ac:dyDescent="0.2">
      <c r="A14" s="9"/>
      <c r="B14" s="10"/>
      <c r="C14" s="10"/>
      <c r="D14" s="10"/>
      <c r="E14" s="11"/>
    </row>
    <row r="15" spans="1:16" ht="29.25" customHeight="1" x14ac:dyDescent="0.2">
      <c r="A15" s="142" t="s">
        <v>29</v>
      </c>
      <c r="B15" s="143"/>
      <c r="C15" s="143"/>
      <c r="D15" s="143"/>
      <c r="E15" s="144"/>
    </row>
    <row r="16" spans="1:16" ht="24" customHeight="1" x14ac:dyDescent="0.2">
      <c r="A16" s="84" t="s">
        <v>30</v>
      </c>
      <c r="B16" s="127" t="str">
        <f>IFERROR(VLOOKUP(B1,'Liste analyses'!A4:M205,6,FALSE),"")</f>
        <v/>
      </c>
      <c r="C16" s="127"/>
      <c r="D16" s="127"/>
      <c r="E16" s="128"/>
    </row>
    <row r="17" spans="1:5" ht="24" customHeight="1" x14ac:dyDescent="0.2">
      <c r="A17" s="84" t="s">
        <v>120</v>
      </c>
      <c r="B17" s="127" t="str">
        <f>IFERROR(VLOOKUP(B1,'Liste analyses'!A4:M205,5,FALSE),"")</f>
        <v/>
      </c>
      <c r="C17" s="127"/>
      <c r="D17" s="127"/>
      <c r="E17" s="128"/>
    </row>
    <row r="18" spans="1:5" ht="24" customHeight="1" x14ac:dyDescent="0.2">
      <c r="A18" s="17"/>
      <c r="B18" s="127"/>
      <c r="C18" s="127"/>
      <c r="D18" s="127"/>
      <c r="E18" s="128"/>
    </row>
    <row r="19" spans="1:5" ht="24" customHeight="1" x14ac:dyDescent="0.2">
      <c r="A19" s="84" t="s">
        <v>32</v>
      </c>
      <c r="B19" s="127" t="str">
        <f>IFERROR(VLOOKUP(B1,'Liste analyses'!A4:M205,7,FALSE),"")</f>
        <v/>
      </c>
      <c r="C19" s="127"/>
      <c r="D19" s="127"/>
      <c r="E19" s="128"/>
    </row>
    <row r="20" spans="1:5" ht="24" customHeight="1" x14ac:dyDescent="0.2">
      <c r="A20" s="84" t="s">
        <v>45</v>
      </c>
      <c r="B20" s="82" t="str">
        <f>IFERROR(VLOOKUP(B1,'Liste analyses'!A4:M205,12,FALSE),"")</f>
        <v/>
      </c>
      <c r="C20" s="82"/>
      <c r="D20" s="82"/>
      <c r="E20" s="83"/>
    </row>
    <row r="21" spans="1:5" ht="24" customHeight="1" thickBot="1" x14ac:dyDescent="0.25">
      <c r="A21" s="18" t="s">
        <v>33</v>
      </c>
      <c r="B21" s="129" t="str">
        <f>IFERROR(VLOOKUP(B1,'Liste analyses'!A4:M205,13,FALSE),"")</f>
        <v/>
      </c>
      <c r="C21" s="129"/>
      <c r="D21" s="129"/>
      <c r="E21" s="130"/>
    </row>
    <row r="22" spans="1:5" ht="24" customHeight="1" x14ac:dyDescent="0.2">
      <c r="A22" s="9"/>
      <c r="B22" s="10"/>
      <c r="C22" s="10"/>
      <c r="D22" s="10"/>
      <c r="E22" s="10"/>
    </row>
    <row r="23" spans="1:5" ht="24" customHeight="1" x14ac:dyDescent="0.2">
      <c r="A23" s="9"/>
      <c r="B23" s="10"/>
      <c r="C23" s="10"/>
      <c r="D23" s="10"/>
      <c r="E23" s="10"/>
    </row>
    <row r="24" spans="1:5" ht="24" customHeight="1" x14ac:dyDescent="0.2">
      <c r="A24" s="9"/>
      <c r="B24" s="10"/>
      <c r="C24" s="10"/>
      <c r="D24" s="10"/>
      <c r="E24" s="10"/>
    </row>
    <row r="25" spans="1:5" ht="24" customHeight="1" x14ac:dyDescent="0.2">
      <c r="A25" s="9"/>
      <c r="B25" s="10"/>
      <c r="C25" s="10"/>
      <c r="D25" s="10"/>
      <c r="E25" s="10"/>
    </row>
    <row r="26" spans="1:5" ht="24" customHeight="1" x14ac:dyDescent="0.2">
      <c r="A26" s="9"/>
      <c r="B26" s="10"/>
      <c r="C26" s="10"/>
      <c r="D26" s="10"/>
      <c r="E26" s="10"/>
    </row>
    <row r="27" spans="1:5" ht="24" customHeight="1" x14ac:dyDescent="0.2">
      <c r="A27" s="9"/>
      <c r="B27" s="10"/>
      <c r="C27" s="10"/>
      <c r="D27" s="10"/>
      <c r="E27" s="10"/>
    </row>
    <row r="28" spans="1:5" ht="24" customHeight="1" x14ac:dyDescent="0.2">
      <c r="A28" s="9"/>
      <c r="B28" s="10"/>
      <c r="C28" s="10"/>
      <c r="D28" s="10"/>
      <c r="E28" s="10"/>
    </row>
    <row r="29" spans="1:5" ht="24" customHeight="1" x14ac:dyDescent="0.2">
      <c r="A29" s="9"/>
      <c r="B29" s="10"/>
      <c r="C29" s="10"/>
      <c r="D29" s="10"/>
      <c r="E29" s="10"/>
    </row>
    <row r="30" spans="1:5" ht="24" customHeight="1" x14ac:dyDescent="0.2">
      <c r="A30" s="9"/>
      <c r="B30" s="10"/>
      <c r="C30" s="10"/>
      <c r="D30" s="10"/>
      <c r="E30" s="10"/>
    </row>
    <row r="31" spans="1:5" ht="24" customHeight="1" x14ac:dyDescent="0.2">
      <c r="A31" s="9"/>
      <c r="B31" s="10"/>
      <c r="C31" s="10"/>
      <c r="D31" s="10"/>
      <c r="E31" s="10"/>
    </row>
    <row r="32" spans="1:5" ht="24" customHeight="1" x14ac:dyDescent="0.2">
      <c r="A32" s="9"/>
      <c r="B32" s="10"/>
      <c r="C32" s="10"/>
      <c r="D32" s="10"/>
      <c r="E32" s="10"/>
    </row>
  </sheetData>
  <sheetProtection algorithmName="SHA-512" hashValue="HYnHkI/o+GFw4LYBHI2rqPYDrTNCMM3cF2A2UzE+7GywSsKuGPGRH/BrJb7dfJsYPfVKVyhiUU0OCj8z95eD/A==" saltValue="RM24bCXwyJ6EyDgqm2zwfg==" spinCount="100000" sheet="1" objects="1" scenarios="1"/>
  <mergeCells count="20">
    <mergeCell ref="B16:E16"/>
    <mergeCell ref="B17:E17"/>
    <mergeCell ref="B18:E18"/>
    <mergeCell ref="B19:E19"/>
    <mergeCell ref="B21:E21"/>
    <mergeCell ref="A15:E15"/>
    <mergeCell ref="A1:A2"/>
    <mergeCell ref="B1:D2"/>
    <mergeCell ref="E1:E2"/>
    <mergeCell ref="F1:G2"/>
    <mergeCell ref="A3:E3"/>
    <mergeCell ref="B5:C5"/>
    <mergeCell ref="D5:D7"/>
    <mergeCell ref="B6:C6"/>
    <mergeCell ref="A7:C7"/>
    <mergeCell ref="A8:C8"/>
    <mergeCell ref="A9:E9"/>
    <mergeCell ref="B11:C11"/>
    <mergeCell ref="D11:D12"/>
    <mergeCell ref="B12:C12"/>
  </mergeCells>
  <conditionalFormatting sqref="E11:E12">
    <cfRule type="containsBlanks" dxfId="1" priority="1">
      <formula>LEN(TRIM(E11))=0</formula>
    </cfRule>
  </conditionalFormatting>
  <pageMargins left="0.7" right="0.7" top="0.75" bottom="0.75" header="0.3" footer="0.3"/>
  <pageSetup paperSize="9" scale="62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32"/>
  <sheetViews>
    <sheetView showGridLines="0" zoomScaleNormal="100" workbookViewId="0">
      <selection activeCell="A20" sqref="A20"/>
    </sheetView>
  </sheetViews>
  <sheetFormatPr baseColWidth="10" defaultRowHeight="12.75" x14ac:dyDescent="0.2"/>
  <cols>
    <col min="1" max="1" width="24.28515625" customWidth="1"/>
    <col min="2" max="2" width="11.5703125" customWidth="1"/>
    <col min="4" max="4" width="19.42578125" customWidth="1"/>
    <col min="5" max="5" width="23.7109375" customWidth="1"/>
    <col min="7" max="7" width="21.140625" customWidth="1"/>
    <col min="8" max="8" width="20" customWidth="1"/>
    <col min="9" max="9" width="15.7109375" customWidth="1"/>
    <col min="10" max="10" width="16.7109375" customWidth="1"/>
    <col min="11" max="11" width="19.28515625" bestFit="1" customWidth="1"/>
    <col min="12" max="12" width="25.42578125" customWidth="1"/>
    <col min="13" max="13" width="16.42578125" customWidth="1"/>
    <col min="14" max="14" width="16.28515625" customWidth="1"/>
    <col min="15" max="15" width="21.7109375" customWidth="1"/>
  </cols>
  <sheetData>
    <row r="1" spans="1:16" ht="35.25" customHeight="1" x14ac:dyDescent="0.2">
      <c r="A1" s="147"/>
      <c r="B1" s="149" t="str">
        <f>Recherche!C19</f>
        <v/>
      </c>
      <c r="C1" s="149"/>
      <c r="D1" s="149"/>
      <c r="E1" s="151" t="str">
        <f>Recherche!$E$1</f>
        <v>214MDP-:FE-007-16</v>
      </c>
      <c r="F1" s="133"/>
      <c r="G1" s="134"/>
    </row>
    <row r="2" spans="1:16" ht="18" customHeight="1" x14ac:dyDescent="0.2">
      <c r="A2" s="148"/>
      <c r="B2" s="150"/>
      <c r="C2" s="150"/>
      <c r="D2" s="150"/>
      <c r="E2" s="152"/>
      <c r="F2" s="135"/>
      <c r="G2" s="134"/>
    </row>
    <row r="3" spans="1:16" ht="27.75" customHeight="1" x14ac:dyDescent="0.2">
      <c r="A3" s="136" t="s">
        <v>24</v>
      </c>
      <c r="B3" s="137"/>
      <c r="C3" s="137"/>
      <c r="D3" s="137"/>
      <c r="E3" s="138"/>
    </row>
    <row r="4" spans="1:16" ht="17.25" customHeight="1" x14ac:dyDescent="0.2">
      <c r="A4" s="12"/>
      <c r="B4" s="10"/>
      <c r="C4" s="10"/>
      <c r="D4" s="10"/>
      <c r="E4" s="11"/>
      <c r="G4" s="2"/>
      <c r="H4" s="2"/>
      <c r="I4" s="13"/>
      <c r="J4" s="13"/>
      <c r="K4" s="13"/>
      <c r="L4" s="13"/>
      <c r="M4" s="13"/>
      <c r="N4" s="13"/>
      <c r="O4" s="13"/>
      <c r="P4" s="13"/>
    </row>
    <row r="5" spans="1:16" ht="24" customHeight="1" x14ac:dyDescent="0.2">
      <c r="A5" s="84" t="s">
        <v>28</v>
      </c>
      <c r="B5" s="146" t="str">
        <f>IFERROR(VLOOKUP(B1,'Liste analyses'!A4:M205,3,FALSE),"")</f>
        <v/>
      </c>
      <c r="C5" s="146"/>
      <c r="D5" s="146"/>
      <c r="E5" s="19"/>
      <c r="G5" s="2"/>
      <c r="H5" s="2"/>
      <c r="I5" s="2"/>
      <c r="J5" s="13"/>
      <c r="K5" s="13"/>
      <c r="L5" s="13"/>
      <c r="M5" s="13"/>
      <c r="N5" s="13"/>
      <c r="O5" s="13"/>
      <c r="P5" s="13"/>
    </row>
    <row r="6" spans="1:16" ht="48" customHeight="1" x14ac:dyDescent="0.2">
      <c r="A6" s="84" t="s">
        <v>23</v>
      </c>
      <c r="B6" s="146" t="str">
        <f>IFERROR(VLOOKUP(B1,'Liste analyses'!A4:M205,4,FALSE),"")</f>
        <v/>
      </c>
      <c r="C6" s="146"/>
      <c r="D6" s="146"/>
      <c r="E6" s="51"/>
    </row>
    <row r="7" spans="1:16" ht="21.75" customHeight="1" x14ac:dyDescent="0.2">
      <c r="A7" s="160" t="s">
        <v>441</v>
      </c>
      <c r="B7" s="161"/>
      <c r="C7" s="161"/>
      <c r="D7" s="146"/>
      <c r="E7" s="19"/>
    </row>
    <row r="8" spans="1:16" ht="69.75" customHeight="1" x14ac:dyDescent="0.2">
      <c r="A8" s="153"/>
      <c r="B8" s="154"/>
      <c r="C8" s="154"/>
      <c r="D8" s="20"/>
      <c r="E8" s="21"/>
    </row>
    <row r="9" spans="1:16" ht="21" customHeight="1" x14ac:dyDescent="0.2">
      <c r="A9" s="139" t="s">
        <v>25</v>
      </c>
      <c r="B9" s="140"/>
      <c r="C9" s="140"/>
      <c r="D9" s="140"/>
      <c r="E9" s="141"/>
    </row>
    <row r="10" spans="1:16" x14ac:dyDescent="0.2">
      <c r="A10" s="9"/>
      <c r="B10" s="10"/>
      <c r="C10" s="10"/>
      <c r="D10" s="10"/>
      <c r="E10" s="11"/>
    </row>
    <row r="11" spans="1:16" ht="27.75" customHeight="1" x14ac:dyDescent="0.2">
      <c r="A11" s="84" t="s">
        <v>26</v>
      </c>
      <c r="B11" s="156" t="str">
        <f>IFERROR(VLOOKUP(B1,'Liste analyses'!A4:M205,8,FALSE),"")</f>
        <v/>
      </c>
      <c r="C11" s="157"/>
      <c r="D11" s="155" t="str">
        <f>IFERROR(IF(VLOOKUP(B1,'Liste analyses'!A4:M205,10,FALSE)=0,"","Ou"),"")</f>
        <v/>
      </c>
      <c r="E11" s="80" t="str">
        <f>IFERROR(IF(VLOOKUP(B1,'Liste analyses'!A4:M205,10,FALSE)=0,"",VLOOKUP(B1,'Liste analyses'!A4:M205,10,FALSE)),"")</f>
        <v/>
      </c>
    </row>
    <row r="12" spans="1:16" ht="27.75" customHeight="1" x14ac:dyDescent="0.2">
      <c r="A12" s="84" t="s">
        <v>27</v>
      </c>
      <c r="B12" s="158" t="str">
        <f>IFERROR(VLOOKUP(B1,'Liste analyses'!A4:M205,9,FALSE),"")</f>
        <v/>
      </c>
      <c r="C12" s="159"/>
      <c r="D12" s="155"/>
      <c r="E12" s="81" t="str">
        <f>IFERROR(IF(VLOOKUP(B1,'Liste analyses'!A4:M205,11,FALSE)=0,"",VLOOKUP(B1,'Liste analyses'!A4:M205,11,FALSE)),"")</f>
        <v/>
      </c>
    </row>
    <row r="13" spans="1:16" x14ac:dyDescent="0.2">
      <c r="A13" s="9"/>
      <c r="B13" s="10"/>
      <c r="C13" s="10"/>
      <c r="D13" s="10"/>
      <c r="E13" s="11"/>
    </row>
    <row r="14" spans="1:16" x14ac:dyDescent="0.2">
      <c r="A14" s="9"/>
      <c r="B14" s="10"/>
      <c r="C14" s="10"/>
      <c r="D14" s="10"/>
      <c r="E14" s="11"/>
    </row>
    <row r="15" spans="1:16" ht="29.25" customHeight="1" x14ac:dyDescent="0.2">
      <c r="A15" s="142" t="s">
        <v>29</v>
      </c>
      <c r="B15" s="143"/>
      <c r="C15" s="143"/>
      <c r="D15" s="143"/>
      <c r="E15" s="144"/>
    </row>
    <row r="16" spans="1:16" ht="24" customHeight="1" x14ac:dyDescent="0.2">
      <c r="A16" s="84" t="s">
        <v>30</v>
      </c>
      <c r="B16" s="127" t="str">
        <f>IFERROR(VLOOKUP(B1,'Liste analyses'!A4:M205,6,FALSE),"")</f>
        <v/>
      </c>
      <c r="C16" s="127"/>
      <c r="D16" s="127"/>
      <c r="E16" s="128"/>
    </row>
    <row r="17" spans="1:5" ht="24" customHeight="1" x14ac:dyDescent="0.2">
      <c r="A17" s="84" t="s">
        <v>120</v>
      </c>
      <c r="B17" s="127" t="str">
        <f>IFERROR(VLOOKUP(B1,'Liste analyses'!A4:M205,5,FALSE),"")</f>
        <v/>
      </c>
      <c r="C17" s="127"/>
      <c r="D17" s="127"/>
      <c r="E17" s="128"/>
    </row>
    <row r="18" spans="1:5" ht="24" customHeight="1" x14ac:dyDescent="0.2">
      <c r="A18" s="17"/>
      <c r="B18" s="127"/>
      <c r="C18" s="127"/>
      <c r="D18" s="127"/>
      <c r="E18" s="128"/>
    </row>
    <row r="19" spans="1:5" ht="24" customHeight="1" x14ac:dyDescent="0.2">
      <c r="A19" s="84" t="s">
        <v>32</v>
      </c>
      <c r="B19" s="127" t="str">
        <f>IFERROR(VLOOKUP(B1,'Liste analyses'!A4:M205,7,FALSE),"")</f>
        <v/>
      </c>
      <c r="C19" s="127"/>
      <c r="D19" s="127"/>
      <c r="E19" s="128"/>
    </row>
    <row r="20" spans="1:5" ht="24" customHeight="1" x14ac:dyDescent="0.2">
      <c r="A20" s="84" t="s">
        <v>45</v>
      </c>
      <c r="B20" s="82" t="str">
        <f>IFERROR(VLOOKUP(B1,'Liste analyses'!A4:M205,12,FALSE),"")</f>
        <v/>
      </c>
      <c r="C20" s="82"/>
      <c r="D20" s="82"/>
      <c r="E20" s="83"/>
    </row>
    <row r="21" spans="1:5" ht="24" customHeight="1" thickBot="1" x14ac:dyDescent="0.25">
      <c r="A21" s="18" t="s">
        <v>33</v>
      </c>
      <c r="B21" s="129" t="str">
        <f>IFERROR(VLOOKUP(B1,'Liste analyses'!A4:M205,13,FALSE),"")</f>
        <v/>
      </c>
      <c r="C21" s="129"/>
      <c r="D21" s="129"/>
      <c r="E21" s="130"/>
    </row>
    <row r="22" spans="1:5" ht="24" customHeight="1" x14ac:dyDescent="0.2">
      <c r="A22" s="9"/>
      <c r="B22" s="10"/>
      <c r="C22" s="10"/>
      <c r="D22" s="10"/>
      <c r="E22" s="10"/>
    </row>
    <row r="23" spans="1:5" ht="24" customHeight="1" x14ac:dyDescent="0.2">
      <c r="A23" s="9"/>
      <c r="B23" s="10"/>
      <c r="C23" s="10"/>
      <c r="D23" s="10"/>
      <c r="E23" s="10"/>
    </row>
    <row r="24" spans="1:5" ht="24" customHeight="1" x14ac:dyDescent="0.2">
      <c r="A24" s="9"/>
      <c r="B24" s="10"/>
      <c r="C24" s="10"/>
      <c r="D24" s="10"/>
      <c r="E24" s="10"/>
    </row>
    <row r="25" spans="1:5" ht="24" customHeight="1" x14ac:dyDescent="0.2">
      <c r="A25" s="9"/>
      <c r="B25" s="10"/>
      <c r="C25" s="10"/>
      <c r="D25" s="10"/>
      <c r="E25" s="10"/>
    </row>
    <row r="26" spans="1:5" ht="24" customHeight="1" x14ac:dyDescent="0.2">
      <c r="A26" s="9"/>
      <c r="B26" s="10"/>
      <c r="C26" s="10"/>
      <c r="D26" s="10"/>
      <c r="E26" s="10"/>
    </row>
    <row r="27" spans="1:5" ht="24" customHeight="1" x14ac:dyDescent="0.2">
      <c r="A27" s="9"/>
      <c r="B27" s="10"/>
      <c r="C27" s="10"/>
      <c r="D27" s="10"/>
      <c r="E27" s="10"/>
    </row>
    <row r="28" spans="1:5" ht="24" customHeight="1" x14ac:dyDescent="0.2">
      <c r="A28" s="9"/>
      <c r="B28" s="10"/>
      <c r="C28" s="10"/>
      <c r="D28" s="10"/>
      <c r="E28" s="10"/>
    </row>
    <row r="29" spans="1:5" ht="24" customHeight="1" x14ac:dyDescent="0.2">
      <c r="A29" s="9"/>
      <c r="B29" s="10"/>
      <c r="C29" s="10"/>
      <c r="D29" s="10"/>
      <c r="E29" s="10"/>
    </row>
    <row r="30" spans="1:5" ht="24" customHeight="1" x14ac:dyDescent="0.2">
      <c r="A30" s="9"/>
      <c r="B30" s="10"/>
      <c r="C30" s="10"/>
      <c r="D30" s="10"/>
      <c r="E30" s="10"/>
    </row>
    <row r="31" spans="1:5" ht="24" customHeight="1" x14ac:dyDescent="0.2">
      <c r="A31" s="9"/>
      <c r="B31" s="10"/>
      <c r="C31" s="10"/>
      <c r="D31" s="10"/>
      <c r="E31" s="10"/>
    </row>
    <row r="32" spans="1:5" ht="24" customHeight="1" x14ac:dyDescent="0.2">
      <c r="A32" s="9"/>
      <c r="B32" s="10"/>
      <c r="C32" s="10"/>
      <c r="D32" s="10"/>
      <c r="E32" s="10"/>
    </row>
  </sheetData>
  <sheetProtection algorithmName="SHA-512" hashValue="tT5gvbt3B26DIJEQX6wSoErchiFFKr67esv4DWaWTytC6jozjmJ8dzrJKNykT7hySXtixbbtEdzU5iqK3vWOKw==" saltValue="6mklc3eXMyAeiovK09Bz7A==" spinCount="100000" sheet="1" objects="1" scenarios="1"/>
  <mergeCells count="20">
    <mergeCell ref="B16:E16"/>
    <mergeCell ref="B17:E17"/>
    <mergeCell ref="B18:E18"/>
    <mergeCell ref="B19:E19"/>
    <mergeCell ref="B21:E21"/>
    <mergeCell ref="A15:E15"/>
    <mergeCell ref="A1:A2"/>
    <mergeCell ref="B1:D2"/>
    <mergeCell ref="E1:E2"/>
    <mergeCell ref="F1:G2"/>
    <mergeCell ref="A3:E3"/>
    <mergeCell ref="B5:C5"/>
    <mergeCell ref="D5:D7"/>
    <mergeCell ref="B6:C6"/>
    <mergeCell ref="A7:C7"/>
    <mergeCell ref="A8:C8"/>
    <mergeCell ref="A9:E9"/>
    <mergeCell ref="B11:C11"/>
    <mergeCell ref="D11:D12"/>
    <mergeCell ref="B12:C12"/>
  </mergeCells>
  <conditionalFormatting sqref="E11:E12">
    <cfRule type="containsBlanks" dxfId="0" priority="1">
      <formula>LEN(TRIM(E11))=0</formula>
    </cfRule>
  </conditionalFormatting>
  <pageMargins left="0.7" right="0.7" top="0.75" bottom="0.75" header="0.3" footer="0.3"/>
  <pageSetup paperSize="9" scale="62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"/>
  <sheetViews>
    <sheetView workbookViewId="0">
      <selection activeCell="D18" sqref="D18"/>
    </sheetView>
  </sheetViews>
  <sheetFormatPr baseColWidth="10" defaultRowHeight="71.25" customHeight="1" x14ac:dyDescent="0.2"/>
  <cols>
    <col min="1" max="2" width="21" style="15" customWidth="1"/>
    <col min="3" max="3" width="19.7109375" customWidth="1"/>
    <col min="4" max="12" width="13.42578125" customWidth="1"/>
  </cols>
  <sheetData>
    <row r="1" spans="1:12" ht="71.25" customHeight="1" x14ac:dyDescent="0.2">
      <c r="C1" s="14" t="s">
        <v>110</v>
      </c>
      <c r="D1" s="14" t="s">
        <v>111</v>
      </c>
      <c r="E1" s="14" t="s">
        <v>112</v>
      </c>
      <c r="F1" s="14" t="s">
        <v>113</v>
      </c>
      <c r="G1" s="14" t="s">
        <v>114</v>
      </c>
      <c r="H1" s="14" t="s">
        <v>115</v>
      </c>
      <c r="I1" s="14" t="s">
        <v>116</v>
      </c>
      <c r="J1" s="14" t="s">
        <v>117</v>
      </c>
      <c r="K1" s="14" t="s">
        <v>118</v>
      </c>
      <c r="L1" s="14" t="s">
        <v>119</v>
      </c>
    </row>
    <row r="2" spans="1:12" ht="96" customHeight="1" x14ac:dyDescent="0.2">
      <c r="A2" s="14" t="s">
        <v>34</v>
      </c>
      <c r="B2" s="14"/>
      <c r="C2" s="14">
        <f>IFERROR(VLOOKUP('Résultat recherche 1'!B6,'Liste de tubes'!A3:B30,2,FALSE),5)</f>
        <v>5</v>
      </c>
      <c r="D2" s="15">
        <f>IFERROR(VLOOKUP('Résultat recherche 2'!B6,'Liste de tubes'!A3:B30,2,FALSE),5)</f>
        <v>5</v>
      </c>
      <c r="E2" s="15">
        <f>IFERROR(VLOOKUP('Résultat recherche 3'!B6,'Liste de tubes'!A3:B30,2,FALSE),5)</f>
        <v>5</v>
      </c>
      <c r="F2" s="15">
        <f>IFERROR(VLOOKUP('Résultat recherche 4'!B6,'Liste de tubes'!A3:B30,2,FALSE),5)</f>
        <v>5</v>
      </c>
      <c r="G2" s="15">
        <f>IFERROR(VLOOKUP('Résultat recherche 5'!B6,'Liste de tubes'!A3:B30,2,FALSE),5)</f>
        <v>5</v>
      </c>
      <c r="H2" s="15">
        <f>IFERROR(VLOOKUP('Résultat recherche 6'!B6,'Liste de tubes'!A3:B30,2,FALSE),5)</f>
        <v>5</v>
      </c>
      <c r="I2" s="15">
        <f>IFERROR(VLOOKUP('Résultat recherche 7'!B6,'Liste de tubes'!A3:B30,2,FALSE),5)</f>
        <v>5</v>
      </c>
      <c r="J2" s="15">
        <f>IFERROR(VLOOKUP('Résultat recherche 8'!B6,'Liste de tubes'!A3:B30,2,FALSE),5)</f>
        <v>5</v>
      </c>
      <c r="K2" s="15">
        <f>IFERROR(VLOOKUP('Résultat recherche 9'!B6,'Liste de tubes'!A3:B30,2,FALSE),5)</f>
        <v>5</v>
      </c>
      <c r="L2" s="15">
        <f>IFERROR(VLOOKUP('Résultat recherche 10'!B6,'Liste de tubes'!A3:B30,2,FALSE),5)</f>
        <v>5</v>
      </c>
    </row>
    <row r="3" spans="1:12" ht="96" customHeight="1" x14ac:dyDescent="0.2">
      <c r="A3" s="14" t="s">
        <v>35</v>
      </c>
      <c r="B3" s="14">
        <v>1</v>
      </c>
      <c r="C3" s="15"/>
    </row>
    <row r="4" spans="1:12" ht="96" customHeight="1" x14ac:dyDescent="0.2">
      <c r="A4" s="14" t="s">
        <v>40</v>
      </c>
      <c r="B4" s="14">
        <v>2</v>
      </c>
      <c r="I4" s="15"/>
    </row>
    <row r="5" spans="1:12" ht="96" customHeight="1" x14ac:dyDescent="0.2">
      <c r="A5" s="14" t="s">
        <v>41</v>
      </c>
      <c r="B5" s="14">
        <v>3</v>
      </c>
      <c r="C5" s="15"/>
    </row>
    <row r="6" spans="1:12" ht="96" customHeight="1" x14ac:dyDescent="0.2">
      <c r="A6" s="14" t="s">
        <v>39</v>
      </c>
      <c r="B6" s="14">
        <v>4</v>
      </c>
      <c r="C6" s="15"/>
    </row>
    <row r="7" spans="1:12" ht="96" customHeight="1" x14ac:dyDescent="0.2">
      <c r="A7" s="14" t="s">
        <v>74</v>
      </c>
      <c r="B7" s="15">
        <v>5</v>
      </c>
      <c r="C7" s="58" t="s">
        <v>448</v>
      </c>
    </row>
    <row r="8" spans="1:12" ht="96" customHeight="1" x14ac:dyDescent="0.2">
      <c r="A8" s="14" t="s">
        <v>103</v>
      </c>
      <c r="B8" s="15">
        <v>6</v>
      </c>
      <c r="C8" s="15"/>
    </row>
    <row r="9" spans="1:12" ht="96" customHeight="1" x14ac:dyDescent="0.2">
      <c r="A9" s="14" t="s">
        <v>104</v>
      </c>
      <c r="B9" s="15">
        <v>7</v>
      </c>
    </row>
    <row r="10" spans="1:12" ht="96" customHeight="1" x14ac:dyDescent="0.2">
      <c r="A10" s="14" t="s">
        <v>105</v>
      </c>
      <c r="B10" s="15">
        <v>8</v>
      </c>
    </row>
    <row r="11" spans="1:12" ht="96" customHeight="1" x14ac:dyDescent="0.2">
      <c r="A11" s="14" t="s">
        <v>36</v>
      </c>
      <c r="B11" s="15">
        <v>9</v>
      </c>
    </row>
    <row r="12" spans="1:12" ht="96" customHeight="1" x14ac:dyDescent="0.2">
      <c r="A12" s="14" t="s">
        <v>37</v>
      </c>
      <c r="B12" s="15">
        <v>10</v>
      </c>
    </row>
    <row r="13" spans="1:12" ht="96" customHeight="1" x14ac:dyDescent="0.2">
      <c r="A13" s="14" t="s">
        <v>106</v>
      </c>
      <c r="B13" s="15">
        <v>11</v>
      </c>
    </row>
    <row r="14" spans="1:12" ht="96" customHeight="1" x14ac:dyDescent="0.2">
      <c r="A14" s="14" t="s">
        <v>292</v>
      </c>
      <c r="B14" s="15">
        <v>12</v>
      </c>
    </row>
    <row r="15" spans="1:12" ht="96" customHeight="1" x14ac:dyDescent="0.2">
      <c r="A15" s="14" t="s">
        <v>415</v>
      </c>
      <c r="B15" s="15">
        <v>13</v>
      </c>
    </row>
    <row r="16" spans="1:12" ht="96" customHeight="1" x14ac:dyDescent="0.2">
      <c r="A16" s="14" t="s">
        <v>416</v>
      </c>
      <c r="B16" s="15">
        <v>14</v>
      </c>
    </row>
    <row r="17" spans="1:2" ht="96" customHeight="1" x14ac:dyDescent="0.2">
      <c r="A17" s="14" t="s">
        <v>417</v>
      </c>
      <c r="B17" s="15">
        <v>15</v>
      </c>
    </row>
    <row r="18" spans="1:2" ht="96" customHeight="1" x14ac:dyDescent="0.2">
      <c r="A18" s="14" t="s">
        <v>364</v>
      </c>
      <c r="B18" s="15">
        <v>16</v>
      </c>
    </row>
    <row r="19" spans="1:2" ht="96" customHeight="1" x14ac:dyDescent="0.2">
      <c r="A19" s="14" t="s">
        <v>419</v>
      </c>
      <c r="B19" s="15">
        <v>17</v>
      </c>
    </row>
    <row r="20" spans="1:2" ht="96" customHeight="1" x14ac:dyDescent="0.2">
      <c r="A20" s="15" t="s">
        <v>420</v>
      </c>
      <c r="B20" s="15">
        <v>18</v>
      </c>
    </row>
    <row r="21" spans="1:2" ht="96" customHeight="1" x14ac:dyDescent="0.2">
      <c r="A21" s="15" t="s">
        <v>72</v>
      </c>
      <c r="B21" s="15">
        <v>19</v>
      </c>
    </row>
    <row r="22" spans="1:2" ht="96" customHeight="1" x14ac:dyDescent="0.2"/>
    <row r="23" spans="1:2" ht="96" customHeight="1" x14ac:dyDescent="0.2"/>
    <row r="24" spans="1:2" ht="96" customHeight="1" x14ac:dyDescent="0.2"/>
    <row r="25" spans="1:2" ht="96" customHeight="1" x14ac:dyDescent="0.2"/>
    <row r="26" spans="1:2" ht="96" customHeight="1" x14ac:dyDescent="0.2"/>
    <row r="27" spans="1:2" ht="96" customHeight="1" x14ac:dyDescent="0.2"/>
    <row r="28" spans="1:2" ht="96" customHeight="1" x14ac:dyDescent="0.2"/>
    <row r="29" spans="1:2" ht="96" customHeight="1" x14ac:dyDescent="0.2"/>
  </sheetData>
  <phoneticPr fontId="28" type="noConversion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"/>
  <sheetViews>
    <sheetView workbookViewId="0">
      <selection activeCell="B39" sqref="B39"/>
    </sheetView>
  </sheetViews>
  <sheetFormatPr baseColWidth="10" defaultRowHeight="12.75" x14ac:dyDescent="0.2"/>
  <cols>
    <col min="1" max="1" width="12.85546875" customWidth="1"/>
    <col min="2" max="2" width="118.7109375" customWidth="1"/>
    <col min="3" max="3" width="31.85546875" customWidth="1"/>
  </cols>
  <sheetData>
    <row r="1" spans="1:3" ht="18" x14ac:dyDescent="0.25">
      <c r="A1" s="162" t="s">
        <v>340</v>
      </c>
      <c r="B1" s="162"/>
      <c r="C1" s="162"/>
    </row>
    <row r="2" spans="1:3" x14ac:dyDescent="0.2">
      <c r="A2" s="163" t="s">
        <v>341</v>
      </c>
      <c r="B2" s="163"/>
      <c r="C2" s="163"/>
    </row>
    <row r="3" spans="1:3" ht="15.75" x14ac:dyDescent="0.2">
      <c r="A3" s="49" t="s">
        <v>342</v>
      </c>
      <c r="B3" s="49" t="s">
        <v>343</v>
      </c>
      <c r="C3" s="49" t="s">
        <v>344</v>
      </c>
    </row>
    <row r="4" spans="1:3" x14ac:dyDescent="0.2">
      <c r="A4" s="47">
        <v>1</v>
      </c>
      <c r="B4" s="46" t="s">
        <v>345</v>
      </c>
      <c r="C4" s="48" t="s">
        <v>346</v>
      </c>
    </row>
    <row r="5" spans="1:3" x14ac:dyDescent="0.2">
      <c r="A5" s="47">
        <v>2</v>
      </c>
      <c r="B5" s="46" t="s">
        <v>347</v>
      </c>
      <c r="C5" s="48" t="s">
        <v>348</v>
      </c>
    </row>
    <row r="6" spans="1:3" x14ac:dyDescent="0.2">
      <c r="A6" s="47">
        <v>3</v>
      </c>
      <c r="B6" s="46" t="s">
        <v>349</v>
      </c>
      <c r="C6" s="48" t="s">
        <v>350</v>
      </c>
    </row>
    <row r="7" spans="1:3" x14ac:dyDescent="0.2">
      <c r="A7" s="47">
        <v>4</v>
      </c>
      <c r="B7" s="46" t="s">
        <v>351</v>
      </c>
      <c r="C7" s="48" t="s">
        <v>352</v>
      </c>
    </row>
    <row r="8" spans="1:3" x14ac:dyDescent="0.2">
      <c r="A8" s="47">
        <v>5</v>
      </c>
      <c r="B8" s="46" t="s">
        <v>353</v>
      </c>
      <c r="C8" s="48" t="s">
        <v>354</v>
      </c>
    </row>
    <row r="9" spans="1:3" x14ac:dyDescent="0.2">
      <c r="A9" s="47">
        <v>6</v>
      </c>
      <c r="B9" s="47" t="s">
        <v>355</v>
      </c>
      <c r="C9" s="48"/>
    </row>
    <row r="10" spans="1:3" x14ac:dyDescent="0.2">
      <c r="A10" s="47">
        <v>7</v>
      </c>
      <c r="B10" s="46" t="s">
        <v>356</v>
      </c>
      <c r="C10" s="48" t="s">
        <v>357</v>
      </c>
    </row>
    <row r="11" spans="1:3" x14ac:dyDescent="0.2">
      <c r="A11" s="47">
        <v>8</v>
      </c>
      <c r="B11" s="46" t="s">
        <v>358</v>
      </c>
      <c r="C11" s="48" t="s">
        <v>359</v>
      </c>
    </row>
    <row r="12" spans="1:3" x14ac:dyDescent="0.2">
      <c r="A12" s="47">
        <v>9</v>
      </c>
      <c r="B12" s="47" t="s">
        <v>360</v>
      </c>
      <c r="C12" s="48" t="s">
        <v>361</v>
      </c>
    </row>
    <row r="13" spans="1:3" x14ac:dyDescent="0.2">
      <c r="A13" s="47">
        <v>10</v>
      </c>
      <c r="B13" s="47" t="s">
        <v>485</v>
      </c>
      <c r="C13" s="48"/>
    </row>
    <row r="14" spans="1:3" x14ac:dyDescent="0.2">
      <c r="A14" s="47">
        <v>11</v>
      </c>
      <c r="B14" s="47" t="s">
        <v>449</v>
      </c>
      <c r="C14" s="48" t="s">
        <v>450</v>
      </c>
    </row>
    <row r="15" spans="1:3" x14ac:dyDescent="0.2">
      <c r="A15" s="47">
        <v>12</v>
      </c>
      <c r="B15" s="47" t="s">
        <v>467</v>
      </c>
      <c r="C15" s="48"/>
    </row>
    <row r="16" spans="1:3" x14ac:dyDescent="0.2">
      <c r="A16" s="47">
        <v>13</v>
      </c>
      <c r="B16" s="47" t="s">
        <v>486</v>
      </c>
      <c r="C16" s="71" t="s">
        <v>487</v>
      </c>
    </row>
    <row r="17" spans="1:3" x14ac:dyDescent="0.2">
      <c r="A17" s="47">
        <v>14</v>
      </c>
      <c r="B17" s="47" t="s">
        <v>488</v>
      </c>
      <c r="C17" s="79" t="s">
        <v>489</v>
      </c>
    </row>
    <row r="18" spans="1:3" x14ac:dyDescent="0.2">
      <c r="A18" s="47">
        <v>15</v>
      </c>
      <c r="B18" s="47" t="s">
        <v>490</v>
      </c>
      <c r="C18" s="48" t="s">
        <v>491</v>
      </c>
    </row>
    <row r="19" spans="1:3" x14ac:dyDescent="0.2">
      <c r="A19" s="47">
        <v>16</v>
      </c>
      <c r="B19" s="47" t="s">
        <v>501</v>
      </c>
      <c r="C19" s="48"/>
    </row>
    <row r="20" spans="1:3" x14ac:dyDescent="0.2">
      <c r="A20" s="47">
        <v>17</v>
      </c>
      <c r="B20" s="47" t="s">
        <v>544</v>
      </c>
      <c r="C20" s="48" t="s">
        <v>545</v>
      </c>
    </row>
    <row r="21" spans="1:3" x14ac:dyDescent="0.2">
      <c r="A21" s="47">
        <v>18</v>
      </c>
      <c r="B21" s="47" t="s">
        <v>551</v>
      </c>
      <c r="C21" s="48"/>
    </row>
    <row r="22" spans="1:3" x14ac:dyDescent="0.2">
      <c r="A22" s="47">
        <v>19</v>
      </c>
      <c r="B22" s="47" t="s">
        <v>568</v>
      </c>
      <c r="C22" s="48"/>
    </row>
    <row r="23" spans="1:3" x14ac:dyDescent="0.2">
      <c r="A23" s="47"/>
      <c r="B23" s="47"/>
      <c r="C23" s="48"/>
    </row>
    <row r="24" spans="1:3" x14ac:dyDescent="0.2">
      <c r="A24" s="47"/>
      <c r="B24" s="47"/>
      <c r="C24" s="48"/>
    </row>
    <row r="25" spans="1:3" x14ac:dyDescent="0.2">
      <c r="A25" s="47"/>
      <c r="B25" s="47"/>
      <c r="C25" s="48"/>
    </row>
    <row r="26" spans="1:3" x14ac:dyDescent="0.2">
      <c r="A26" s="47"/>
      <c r="B26" s="47"/>
      <c r="C26" s="48"/>
    </row>
    <row r="27" spans="1:3" x14ac:dyDescent="0.2">
      <c r="A27" s="47"/>
      <c r="B27" s="47"/>
      <c r="C27" s="48"/>
    </row>
    <row r="28" spans="1:3" x14ac:dyDescent="0.2">
      <c r="A28" s="47"/>
      <c r="B28" s="47"/>
      <c r="C28" s="48"/>
    </row>
    <row r="29" spans="1:3" x14ac:dyDescent="0.2">
      <c r="A29" s="47"/>
      <c r="B29" s="47"/>
      <c r="C29" s="48"/>
    </row>
    <row r="30" spans="1:3" x14ac:dyDescent="0.2">
      <c r="A30" s="47"/>
      <c r="B30" s="47"/>
      <c r="C30" s="48"/>
    </row>
    <row r="31" spans="1:3" x14ac:dyDescent="0.2">
      <c r="A31" s="47"/>
      <c r="B31" s="47"/>
      <c r="C31" s="48"/>
    </row>
    <row r="32" spans="1:3" x14ac:dyDescent="0.2">
      <c r="A32" s="47"/>
      <c r="B32" s="47"/>
      <c r="C32" s="48"/>
    </row>
    <row r="33" spans="1:3" x14ac:dyDescent="0.2">
      <c r="A33" s="47"/>
      <c r="B33" s="47"/>
      <c r="C33" s="48"/>
    </row>
    <row r="34" spans="1:3" x14ac:dyDescent="0.2">
      <c r="A34" s="47"/>
      <c r="B34" s="47"/>
      <c r="C34" s="48"/>
    </row>
    <row r="35" spans="1:3" x14ac:dyDescent="0.2">
      <c r="A35" s="47"/>
      <c r="B35" s="47"/>
      <c r="C35" s="48"/>
    </row>
    <row r="36" spans="1:3" x14ac:dyDescent="0.2">
      <c r="A36" s="47"/>
      <c r="B36" s="47"/>
      <c r="C36" s="47"/>
    </row>
    <row r="37" spans="1:3" x14ac:dyDescent="0.2">
      <c r="A37" s="47"/>
      <c r="B37" s="47"/>
      <c r="C37" s="47"/>
    </row>
    <row r="38" spans="1:3" x14ac:dyDescent="0.2">
      <c r="A38" s="47"/>
      <c r="B38" s="47"/>
      <c r="C38" s="47"/>
    </row>
    <row r="39" spans="1:3" x14ac:dyDescent="0.2">
      <c r="A39" s="47"/>
      <c r="B39" s="47"/>
      <c r="C39" s="47"/>
    </row>
  </sheetData>
  <mergeCells count="2">
    <mergeCell ref="A1:C1"/>
    <mergeCell ref="A2:C2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"/>
  <sheetViews>
    <sheetView workbookViewId="0">
      <selection activeCell="F19" sqref="F19"/>
    </sheetView>
  </sheetViews>
  <sheetFormatPr baseColWidth="10" defaultRowHeight="12.75" x14ac:dyDescent="0.2"/>
  <sheetData>
    <row r="1" spans="1:2" x14ac:dyDescent="0.2">
      <c r="A1" s="2" t="s">
        <v>507</v>
      </c>
    </row>
    <row r="3" spans="1:2" x14ac:dyDescent="0.2">
      <c r="A3" s="2" t="s">
        <v>508</v>
      </c>
    </row>
    <row r="4" spans="1:2" x14ac:dyDescent="0.2">
      <c r="A4" s="88" t="s">
        <v>530</v>
      </c>
    </row>
    <row r="5" spans="1:2" x14ac:dyDescent="0.2">
      <c r="B5" s="2" t="s">
        <v>509</v>
      </c>
    </row>
    <row r="6" spans="1:2" x14ac:dyDescent="0.2">
      <c r="B6" s="2" t="s">
        <v>510</v>
      </c>
    </row>
    <row r="7" spans="1:2" x14ac:dyDescent="0.2">
      <c r="B7" s="2" t="s">
        <v>511</v>
      </c>
    </row>
    <row r="8" spans="1:2" x14ac:dyDescent="0.2">
      <c r="B8" s="2" t="s">
        <v>340</v>
      </c>
    </row>
    <row r="9" spans="1:2" x14ac:dyDescent="0.2">
      <c r="B9" s="2" t="s">
        <v>512</v>
      </c>
    </row>
    <row r="11" spans="1:2" x14ac:dyDescent="0.2">
      <c r="A11" s="88" t="s">
        <v>513</v>
      </c>
    </row>
    <row r="12" spans="1:2" x14ac:dyDescent="0.2">
      <c r="B12" s="2" t="s">
        <v>514</v>
      </c>
    </row>
    <row r="13" spans="1:2" x14ac:dyDescent="0.2">
      <c r="B13" s="88" t="s">
        <v>515</v>
      </c>
    </row>
    <row r="15" spans="1:2" x14ac:dyDescent="0.2">
      <c r="A15" s="88" t="s">
        <v>516</v>
      </c>
    </row>
    <row r="16" spans="1:2" x14ac:dyDescent="0.2">
      <c r="B16" s="2" t="s">
        <v>517</v>
      </c>
    </row>
    <row r="17" spans="2:2" x14ac:dyDescent="0.2">
      <c r="B17" s="2" t="s">
        <v>518</v>
      </c>
    </row>
    <row r="18" spans="2:2" x14ac:dyDescent="0.2">
      <c r="B18" s="2" t="s">
        <v>519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26"/>
  <sheetViews>
    <sheetView showGridLines="0" workbookViewId="0">
      <selection activeCell="H25" sqref="H25"/>
    </sheetView>
  </sheetViews>
  <sheetFormatPr baseColWidth="10" defaultRowHeight="12.75" x14ac:dyDescent="0.2"/>
  <cols>
    <col min="1" max="1" width="21" customWidth="1"/>
    <col min="2" max="2" width="18" customWidth="1"/>
    <col min="3" max="3" width="66.5703125" customWidth="1"/>
  </cols>
  <sheetData>
    <row r="1" spans="1:6" ht="111" customHeight="1" thickBot="1" x14ac:dyDescent="0.25">
      <c r="A1" s="113" t="s">
        <v>442</v>
      </c>
      <c r="B1" s="114"/>
      <c r="C1" s="114"/>
      <c r="D1" s="114"/>
      <c r="E1" s="110" t="str">
        <f>Recherche!$E$1</f>
        <v>214MDP-:FE-007-16</v>
      </c>
      <c r="F1" s="111"/>
    </row>
    <row r="3" spans="1:6" ht="15" x14ac:dyDescent="0.2">
      <c r="A3" s="125" t="s">
        <v>492</v>
      </c>
      <c r="B3" s="125"/>
      <c r="C3" s="125"/>
    </row>
    <row r="26" spans="1:1" ht="15" x14ac:dyDescent="0.2">
      <c r="A26" s="85" t="s">
        <v>498</v>
      </c>
    </row>
  </sheetData>
  <sheetProtection algorithmName="SHA-512" hashValue="IcMd6bjthrNlQlHfu36jwiA+B3qlEqaESDq3l6P9bTG0BKm6eKBfP1YluNmRP073wwZVvxOBzh2afMUlD+jAvQ==" saltValue="8OBGzq6o2/1+5xbeI0Eb4A==" spinCount="100000" sheet="1" objects="1" scenarios="1"/>
  <mergeCells count="3">
    <mergeCell ref="A3:C3"/>
    <mergeCell ref="A1:D1"/>
    <mergeCell ref="E1:F1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8687" r:id="rId4">
          <objectPr locked="0" defaultSize="0" autoPict="0" r:id="rId5">
            <anchor moveWithCells="1">
              <from>
                <xdr:col>0</xdr:col>
                <xdr:colOff>180975</xdr:colOff>
                <xdr:row>4</xdr:row>
                <xdr:rowOff>38100</xdr:rowOff>
              </from>
              <to>
                <xdr:col>1</xdr:col>
                <xdr:colOff>800100</xdr:colOff>
                <xdr:row>8</xdr:row>
                <xdr:rowOff>76200</xdr:rowOff>
              </to>
            </anchor>
          </objectPr>
        </oleObject>
      </mc:Choice>
      <mc:Fallback>
        <oleObject progId="Acrobat Document" dvAspect="DVASPECT_ICON" shapeId="28687" r:id="rId4"/>
      </mc:Fallback>
    </mc:AlternateContent>
    <mc:AlternateContent xmlns:mc="http://schemas.openxmlformats.org/markup-compatibility/2006">
      <mc:Choice Requires="x14">
        <oleObject progId="Acrobat Document" dvAspect="DVASPECT_ICON" shapeId="28690" r:id="rId6">
          <objectPr locked="0" defaultSize="0" autoPict="0" r:id="rId5">
            <anchor moveWithCells="1">
              <from>
                <xdr:col>0</xdr:col>
                <xdr:colOff>152400</xdr:colOff>
                <xdr:row>18</xdr:row>
                <xdr:rowOff>9525</xdr:rowOff>
              </from>
              <to>
                <xdr:col>1</xdr:col>
                <xdr:colOff>809625</xdr:colOff>
                <xdr:row>22</xdr:row>
                <xdr:rowOff>76200</xdr:rowOff>
              </to>
            </anchor>
          </objectPr>
        </oleObject>
      </mc:Choice>
      <mc:Fallback>
        <oleObject progId="Acrobat Document" dvAspect="DVASPECT_ICON" shapeId="28690" r:id="rId6"/>
      </mc:Fallback>
    </mc:AlternateContent>
    <mc:AlternateContent xmlns:mc="http://schemas.openxmlformats.org/markup-compatibility/2006">
      <mc:Choice Requires="x14">
        <oleObject progId="Acrobat Document" dvAspect="DVASPECT_ICON" shapeId="28692" r:id="rId7">
          <objectPr locked="0" defaultSize="0" autoPict="0" r:id="rId5">
            <anchor moveWithCells="1">
              <from>
                <xdr:col>1</xdr:col>
                <xdr:colOff>1123950</xdr:colOff>
                <xdr:row>8</xdr:row>
                <xdr:rowOff>142875</xdr:rowOff>
              </from>
              <to>
                <xdr:col>2</xdr:col>
                <xdr:colOff>1943100</xdr:colOff>
                <xdr:row>13</xdr:row>
                <xdr:rowOff>19050</xdr:rowOff>
              </to>
            </anchor>
          </objectPr>
        </oleObject>
      </mc:Choice>
      <mc:Fallback>
        <oleObject progId="Acrobat Document" dvAspect="DVASPECT_ICON" shapeId="28692" r:id="rId7"/>
      </mc:Fallback>
    </mc:AlternateContent>
    <mc:AlternateContent xmlns:mc="http://schemas.openxmlformats.org/markup-compatibility/2006">
      <mc:Choice Requires="x14">
        <oleObject progId="Acrobat Document" dvAspect="DVASPECT_ICON" shapeId="28693" r:id="rId8">
          <objectPr locked="0" defaultSize="0" autoPict="0" r:id="rId5">
            <anchor moveWithCells="1">
              <from>
                <xdr:col>1</xdr:col>
                <xdr:colOff>1104900</xdr:colOff>
                <xdr:row>13</xdr:row>
                <xdr:rowOff>104775</xdr:rowOff>
              </from>
              <to>
                <xdr:col>2</xdr:col>
                <xdr:colOff>1924050</xdr:colOff>
                <xdr:row>17</xdr:row>
                <xdr:rowOff>142875</xdr:rowOff>
              </to>
            </anchor>
          </objectPr>
        </oleObject>
      </mc:Choice>
      <mc:Fallback>
        <oleObject progId="Acrobat Document" dvAspect="DVASPECT_ICON" shapeId="28693" r:id="rId8"/>
      </mc:Fallback>
    </mc:AlternateContent>
    <mc:AlternateContent xmlns:mc="http://schemas.openxmlformats.org/markup-compatibility/2006">
      <mc:Choice Requires="x14">
        <oleObject progId="Acrobat Document" dvAspect="DVASPECT_ICON" shapeId="28707" r:id="rId9">
          <objectPr locked="0" defaultSize="0" autoPict="0" r:id="rId10">
            <anchor moveWithCells="1">
              <from>
                <xdr:col>1</xdr:col>
                <xdr:colOff>1123950</xdr:colOff>
                <xdr:row>4</xdr:row>
                <xdr:rowOff>38100</xdr:rowOff>
              </from>
              <to>
                <xdr:col>2</xdr:col>
                <xdr:colOff>1943100</xdr:colOff>
                <xdr:row>8</xdr:row>
                <xdr:rowOff>76200</xdr:rowOff>
              </to>
            </anchor>
          </objectPr>
        </oleObject>
      </mc:Choice>
      <mc:Fallback>
        <oleObject progId="Acrobat Document" dvAspect="DVASPECT_ICON" shapeId="28707" r:id="rId9"/>
      </mc:Fallback>
    </mc:AlternateContent>
    <mc:AlternateContent xmlns:mc="http://schemas.openxmlformats.org/markup-compatibility/2006">
      <mc:Choice Requires="x14">
        <oleObject progId="Acrobat Document" dvAspect="DVASPECT_ICON" shapeId="28710" r:id="rId11">
          <objectPr locked="0" defaultSize="0" autoPict="0" r:id="rId10">
            <anchor moveWithCells="1">
              <from>
                <xdr:col>1</xdr:col>
                <xdr:colOff>1114425</xdr:colOff>
                <xdr:row>18</xdr:row>
                <xdr:rowOff>28575</xdr:rowOff>
              </from>
              <to>
                <xdr:col>2</xdr:col>
                <xdr:colOff>1933575</xdr:colOff>
                <xdr:row>22</xdr:row>
                <xdr:rowOff>66675</xdr:rowOff>
              </to>
            </anchor>
          </objectPr>
        </oleObject>
      </mc:Choice>
      <mc:Fallback>
        <oleObject progId="Acrobat Document" dvAspect="DVASPECT_ICON" shapeId="28710" r:id="rId11"/>
      </mc:Fallback>
    </mc:AlternateContent>
    <mc:AlternateContent xmlns:mc="http://schemas.openxmlformats.org/markup-compatibility/2006">
      <mc:Choice Requires="x14">
        <oleObject progId="Acrobat Document" dvAspect="DVASPECT_ICON" shapeId="28711" r:id="rId12">
          <objectPr locked="0" defaultSize="0" autoPict="0" r:id="rId10">
            <anchor moveWithCells="1">
              <from>
                <xdr:col>2</xdr:col>
                <xdr:colOff>2400300</xdr:colOff>
                <xdr:row>18</xdr:row>
                <xdr:rowOff>9525</xdr:rowOff>
              </from>
              <to>
                <xdr:col>2</xdr:col>
                <xdr:colOff>4419600</xdr:colOff>
                <xdr:row>22</xdr:row>
                <xdr:rowOff>47625</xdr:rowOff>
              </to>
            </anchor>
          </objectPr>
        </oleObject>
      </mc:Choice>
      <mc:Fallback>
        <oleObject progId="Acrobat Document" dvAspect="DVASPECT_ICON" shapeId="28711" r:id="rId12"/>
      </mc:Fallback>
    </mc:AlternateContent>
    <mc:AlternateContent xmlns:mc="http://schemas.openxmlformats.org/markup-compatibility/2006">
      <mc:Choice Requires="x14">
        <oleObject progId="Acrobat Document" dvAspect="DVASPECT_ICON" shapeId="28712" r:id="rId13">
          <objectPr locked="0" defaultSize="0" autoPict="0" r:id="rId14">
            <anchor moveWithCells="1">
              <from>
                <xdr:col>3</xdr:col>
                <xdr:colOff>9525</xdr:colOff>
                <xdr:row>8</xdr:row>
                <xdr:rowOff>142875</xdr:rowOff>
              </from>
              <to>
                <xdr:col>5</xdr:col>
                <xdr:colOff>504825</xdr:colOff>
                <xdr:row>13</xdr:row>
                <xdr:rowOff>19050</xdr:rowOff>
              </to>
            </anchor>
          </objectPr>
        </oleObject>
      </mc:Choice>
      <mc:Fallback>
        <oleObject progId="Acrobat Document" dvAspect="DVASPECT_ICON" shapeId="28712" r:id="rId13"/>
      </mc:Fallback>
    </mc:AlternateContent>
    <mc:AlternateContent xmlns:mc="http://schemas.openxmlformats.org/markup-compatibility/2006">
      <mc:Choice Requires="x14">
        <oleObject progId="Acrobat Document" dvAspect="DVASPECT_ICON" shapeId="28719" r:id="rId15">
          <objectPr locked="0" defaultSize="0" autoPict="0" r:id="rId16">
            <anchor moveWithCells="1">
              <from>
                <xdr:col>0</xdr:col>
                <xdr:colOff>180975</xdr:colOff>
                <xdr:row>13</xdr:row>
                <xdr:rowOff>47625</xdr:rowOff>
              </from>
              <to>
                <xdr:col>1</xdr:col>
                <xdr:colOff>790575</xdr:colOff>
                <xdr:row>17</xdr:row>
                <xdr:rowOff>133350</xdr:rowOff>
              </to>
            </anchor>
          </objectPr>
        </oleObject>
      </mc:Choice>
      <mc:Fallback>
        <oleObject progId="Acrobat Document" dvAspect="DVASPECT_ICON" shapeId="28719" r:id="rId15"/>
      </mc:Fallback>
    </mc:AlternateContent>
    <mc:AlternateContent xmlns:mc="http://schemas.openxmlformats.org/markup-compatibility/2006">
      <mc:Choice Requires="x14">
        <oleObject progId="Acrobat Document" dvAspect="DVASPECT_ICON" shapeId="28721" r:id="rId17">
          <objectPr locked="0" defaultSize="0" autoPict="0" r:id="rId18">
            <anchor moveWithCells="1">
              <from>
                <xdr:col>2</xdr:col>
                <xdr:colOff>2381250</xdr:colOff>
                <xdr:row>4</xdr:row>
                <xdr:rowOff>47625</xdr:rowOff>
              </from>
              <to>
                <xdr:col>2</xdr:col>
                <xdr:colOff>4381500</xdr:colOff>
                <xdr:row>8</xdr:row>
                <xdr:rowOff>85725</xdr:rowOff>
              </to>
            </anchor>
          </objectPr>
        </oleObject>
      </mc:Choice>
      <mc:Fallback>
        <oleObject progId="Acrobat Document" dvAspect="DVASPECT_ICON" shapeId="28721" r:id="rId17"/>
      </mc:Fallback>
    </mc:AlternateContent>
    <mc:AlternateContent xmlns:mc="http://schemas.openxmlformats.org/markup-compatibility/2006">
      <mc:Choice Requires="x14">
        <oleObject progId="Acrobat Document" dvAspect="DVASPECT_ICON" shapeId="28722" r:id="rId19">
          <objectPr locked="0" defaultSize="0" autoPict="0" r:id="rId20">
            <anchor moveWithCells="1">
              <from>
                <xdr:col>3</xdr:col>
                <xdr:colOff>47625</xdr:colOff>
                <xdr:row>4</xdr:row>
                <xdr:rowOff>57150</xdr:rowOff>
              </from>
              <to>
                <xdr:col>5</xdr:col>
                <xdr:colOff>466725</xdr:colOff>
                <xdr:row>8</xdr:row>
                <xdr:rowOff>95250</xdr:rowOff>
              </to>
            </anchor>
          </objectPr>
        </oleObject>
      </mc:Choice>
      <mc:Fallback>
        <oleObject progId="Acrobat Document" dvAspect="DVASPECT_ICON" shapeId="28722" r:id="rId19"/>
      </mc:Fallback>
    </mc:AlternateContent>
    <mc:AlternateContent xmlns:mc="http://schemas.openxmlformats.org/markup-compatibility/2006">
      <mc:Choice Requires="x14">
        <oleObject progId="Acrobat Document" dvAspect="DVASPECT_ICON" shapeId="28724" r:id="rId21">
          <objectPr locked="0" defaultSize="0" autoPict="0" r:id="rId22">
            <anchor moveWithCells="1">
              <from>
                <xdr:col>2</xdr:col>
                <xdr:colOff>2409825</xdr:colOff>
                <xdr:row>13</xdr:row>
                <xdr:rowOff>104775</xdr:rowOff>
              </from>
              <to>
                <xdr:col>2</xdr:col>
                <xdr:colOff>4419600</xdr:colOff>
                <xdr:row>17</xdr:row>
                <xdr:rowOff>114300</xdr:rowOff>
              </to>
            </anchor>
          </objectPr>
        </oleObject>
      </mc:Choice>
      <mc:Fallback>
        <oleObject progId="Acrobat Document" dvAspect="DVASPECT_ICON" shapeId="28724" r:id="rId21"/>
      </mc:Fallback>
    </mc:AlternateContent>
    <mc:AlternateContent xmlns:mc="http://schemas.openxmlformats.org/markup-compatibility/2006">
      <mc:Choice Requires="x14">
        <oleObject progId="Acrobat Document" dvAspect="DVASPECT_ICON" shapeId="28725" r:id="rId23">
          <objectPr locked="0" defaultSize="0" autoPict="0" r:id="rId24">
            <anchor moveWithCells="1">
              <from>
                <xdr:col>2</xdr:col>
                <xdr:colOff>771525</xdr:colOff>
                <xdr:row>22</xdr:row>
                <xdr:rowOff>142875</xdr:rowOff>
              </from>
              <to>
                <xdr:col>2</xdr:col>
                <xdr:colOff>3714750</xdr:colOff>
                <xdr:row>28</xdr:row>
                <xdr:rowOff>133350</xdr:rowOff>
              </to>
            </anchor>
          </objectPr>
        </oleObject>
      </mc:Choice>
      <mc:Fallback>
        <oleObject progId="Acrobat Document" dvAspect="DVASPECT_ICON" shapeId="28725" r:id="rId23"/>
      </mc:Fallback>
    </mc:AlternateContent>
    <mc:AlternateContent xmlns:mc="http://schemas.openxmlformats.org/markup-compatibility/2006">
      <mc:Choice Requires="x14">
        <oleObject progId="Acrobat Document" dvAspect="DVASPECT_ICON" shapeId="28726" r:id="rId25">
          <objectPr locked="0" defaultSize="0" autoPict="0" r:id="rId26">
            <anchor moveWithCells="1">
              <from>
                <xdr:col>2</xdr:col>
                <xdr:colOff>2371725</xdr:colOff>
                <xdr:row>9</xdr:row>
                <xdr:rowOff>0</xdr:rowOff>
              </from>
              <to>
                <xdr:col>2</xdr:col>
                <xdr:colOff>4381500</xdr:colOff>
                <xdr:row>13</xdr:row>
                <xdr:rowOff>38100</xdr:rowOff>
              </to>
            </anchor>
          </objectPr>
        </oleObject>
      </mc:Choice>
      <mc:Fallback>
        <oleObject progId="Acrobat Document" dvAspect="DVASPECT_ICON" shapeId="28726" r:id="rId25"/>
      </mc:Fallback>
    </mc:AlternateContent>
    <mc:AlternateContent xmlns:mc="http://schemas.openxmlformats.org/markup-compatibility/2006">
      <mc:Choice Requires="x14">
        <oleObject progId="Acrobat Document" dvAspect="DVASPECT_ICON" shapeId="28727" r:id="rId27">
          <objectPr locked="0" defaultSize="0" autoPict="0" r:id="rId26">
            <anchor moveWithCells="1">
              <from>
                <xdr:col>0</xdr:col>
                <xdr:colOff>161925</xdr:colOff>
                <xdr:row>8</xdr:row>
                <xdr:rowOff>95250</xdr:rowOff>
              </from>
              <to>
                <xdr:col>1</xdr:col>
                <xdr:colOff>809625</xdr:colOff>
                <xdr:row>13</xdr:row>
                <xdr:rowOff>47625</xdr:rowOff>
              </to>
            </anchor>
          </objectPr>
        </oleObject>
      </mc:Choice>
      <mc:Fallback>
        <oleObject progId="Acrobat Document" dvAspect="DVASPECT_ICON" shapeId="28727" r:id="rId27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3:K218"/>
  <sheetViews>
    <sheetView topLeftCell="A144" workbookViewId="0">
      <selection activeCell="B170" sqref="B170"/>
    </sheetView>
  </sheetViews>
  <sheetFormatPr baseColWidth="10" defaultRowHeight="12.75" x14ac:dyDescent="0.2"/>
  <cols>
    <col min="1" max="1" width="23.5703125" customWidth="1"/>
    <col min="2" max="3" width="51.28515625" customWidth="1"/>
    <col min="4" max="4" width="6.140625" customWidth="1"/>
    <col min="6" max="6" width="13.85546875" customWidth="1"/>
  </cols>
  <sheetData>
    <row r="3" spans="1:11" ht="13.5" thickBot="1" x14ac:dyDescent="0.25">
      <c r="B3" s="2"/>
      <c r="C3" s="2"/>
      <c r="D3" s="2"/>
    </row>
    <row r="4" spans="1:11" ht="21" thickBot="1" x14ac:dyDescent="0.35">
      <c r="B4" s="6"/>
      <c r="C4" s="8"/>
      <c r="D4" s="8"/>
      <c r="E4" s="126" t="s">
        <v>75</v>
      </c>
      <c r="F4" s="126"/>
      <c r="G4" s="126"/>
      <c r="H4" s="126"/>
      <c r="I4" s="126"/>
      <c r="J4" s="126"/>
      <c r="K4" s="126"/>
    </row>
    <row r="6" spans="1:11" x14ac:dyDescent="0.2">
      <c r="E6" t="s">
        <v>38</v>
      </c>
    </row>
    <row r="7" spans="1:11" ht="13.5" thickBot="1" x14ac:dyDescent="0.25">
      <c r="E7">
        <f>COUNT(A9:A196)</f>
        <v>0</v>
      </c>
    </row>
    <row r="8" spans="1:11" ht="13.5" thickBot="1" x14ac:dyDescent="0.25">
      <c r="A8" s="5" t="s">
        <v>21</v>
      </c>
      <c r="B8" s="3" t="s">
        <v>20</v>
      </c>
      <c r="C8" s="3" t="s">
        <v>22</v>
      </c>
      <c r="D8" s="22"/>
    </row>
    <row r="9" spans="1:11" x14ac:dyDescent="0.2">
      <c r="A9" s="1" t="str">
        <f>IF(Recherche!_xlnm.Criteria="","",IF(ISNUMBER(SEARCH(Recherche!_xlnm.Criteria,C9)),1,""))</f>
        <v/>
      </c>
      <c r="B9" s="24" t="s">
        <v>522</v>
      </c>
      <c r="C9" s="24" t="s">
        <v>79</v>
      </c>
      <c r="D9" s="4"/>
      <c r="E9">
        <v>1</v>
      </c>
      <c r="F9" t="str">
        <f t="shared" ref="F9:F40" si="0">IF(E9&gt;$E$7,"",VLOOKUP(E9,$A$9:$B$196,2,FALSE))</f>
        <v/>
      </c>
    </row>
    <row r="10" spans="1:11" x14ac:dyDescent="0.2">
      <c r="A10" s="1" t="str">
        <f>IF(Recherche!_xlnm.Criteria="","",IF(ISNUMBER(SEARCH(Recherche!_xlnm.Criteria,C10)),IF(MAX($A$9:$A9)&gt;=1,MAX($A$9:$A9)+1,1),""))</f>
        <v/>
      </c>
      <c r="B10" s="24" t="s">
        <v>52</v>
      </c>
      <c r="C10" s="24" t="s">
        <v>80</v>
      </c>
      <c r="D10" s="4"/>
      <c r="E10">
        <v>2</v>
      </c>
      <c r="F10" t="str">
        <f t="shared" si="0"/>
        <v/>
      </c>
    </row>
    <row r="11" spans="1:11" x14ac:dyDescent="0.2">
      <c r="A11" s="1" t="str">
        <f>IF(Recherche!_xlnm.Criteria="","",IF(ISNUMBER(SEARCH(Recherche!_xlnm.Criteria,C11)),IF(MAX($A$9:$A10)&gt;=1,MAX($A$9:$A10)+1,1),""))</f>
        <v/>
      </c>
      <c r="B11" s="24" t="s">
        <v>53</v>
      </c>
      <c r="C11" s="24" t="s">
        <v>81</v>
      </c>
      <c r="D11" s="1"/>
      <c r="E11">
        <v>3</v>
      </c>
      <c r="F11" t="str">
        <f t="shared" si="0"/>
        <v/>
      </c>
    </row>
    <row r="12" spans="1:11" x14ac:dyDescent="0.2">
      <c r="A12" s="1" t="str">
        <f>IF(Recherche!_xlnm.Criteria="","",IF(ISNUMBER(SEARCH(Recherche!_xlnm.Criteria,C12)),IF(MAX($A$9:$A11)&gt;=1,MAX($A$9:$A11)+1,1),""))</f>
        <v/>
      </c>
      <c r="B12" s="24" t="s">
        <v>13</v>
      </c>
      <c r="C12" s="24" t="s">
        <v>101</v>
      </c>
      <c r="D12" s="1"/>
      <c r="E12">
        <v>4</v>
      </c>
      <c r="F12" t="str">
        <f t="shared" si="0"/>
        <v/>
      </c>
    </row>
    <row r="13" spans="1:11" x14ac:dyDescent="0.2">
      <c r="A13" s="1" t="str">
        <f>IF(Recherche!_xlnm.Criteria="","",IF(ISNUMBER(SEARCH(Recherche!_xlnm.Criteria,C13)),IF(MAX($A$9:$A12)&gt;=1,MAX($A$9:$A12)+1,1),""))</f>
        <v/>
      </c>
      <c r="B13" s="24" t="s">
        <v>8</v>
      </c>
      <c r="C13" s="24" t="s">
        <v>8</v>
      </c>
      <c r="D13" s="1"/>
      <c r="E13">
        <v>5</v>
      </c>
      <c r="F13" t="str">
        <f t="shared" si="0"/>
        <v/>
      </c>
    </row>
    <row r="14" spans="1:11" x14ac:dyDescent="0.2">
      <c r="A14" s="1" t="str">
        <f>IF(Recherche!_xlnm.Criteria="","",IF(ISNUMBER(SEARCH(Recherche!_xlnm.Criteria,C14)),IF(MAX($A$9:$A13)&gt;=1,MAX($A$9:$A13)+1,1),""))</f>
        <v/>
      </c>
      <c r="B14" s="24" t="s">
        <v>100</v>
      </c>
      <c r="C14" s="24" t="s">
        <v>82</v>
      </c>
      <c r="D14" s="4"/>
      <c r="E14">
        <v>6</v>
      </c>
      <c r="F14" t="str">
        <f t="shared" si="0"/>
        <v/>
      </c>
    </row>
    <row r="15" spans="1:11" ht="22.5" x14ac:dyDescent="0.2">
      <c r="A15" s="1" t="str">
        <f>IF(Recherche!_xlnm.Criteria="","",IF(ISNUMBER(SEARCH(Recherche!_xlnm.Criteria,C15)),IF(MAX($A$9:$A14)&gt;=1,MAX($A$9:$A14)+1,1),""))</f>
        <v/>
      </c>
      <c r="B15" s="24" t="s">
        <v>83</v>
      </c>
      <c r="C15" s="24" t="s">
        <v>536</v>
      </c>
      <c r="D15" s="1"/>
      <c r="E15">
        <v>7</v>
      </c>
      <c r="F15" t="str">
        <f t="shared" si="0"/>
        <v/>
      </c>
    </row>
    <row r="16" spans="1:11" x14ac:dyDescent="0.2">
      <c r="A16" s="1" t="str">
        <f>IF(Recherche!_xlnm.Criteria="","",IF(ISNUMBER(SEARCH(Recherche!_xlnm.Criteria,C16)),IF(MAX($A$9:$A15)&gt;=1,MAX($A$9:$A15)+1,1),""))</f>
        <v/>
      </c>
      <c r="B16" s="24" t="s">
        <v>84</v>
      </c>
      <c r="C16" s="24" t="s">
        <v>84</v>
      </c>
      <c r="D16" s="1"/>
      <c r="E16">
        <v>8</v>
      </c>
      <c r="F16" t="str">
        <f t="shared" si="0"/>
        <v/>
      </c>
    </row>
    <row r="17" spans="1:6" x14ac:dyDescent="0.2">
      <c r="A17" s="1" t="str">
        <f>IF(Recherche!_xlnm.Criteria="","",IF(ISNUMBER(SEARCH(Recherche!_xlnm.Criteria,C17)),IF(MAX($A$9:$A16)&gt;=1,MAX($A$9:$A16)+1,1),""))</f>
        <v/>
      </c>
      <c r="B17" s="24" t="s">
        <v>14</v>
      </c>
      <c r="C17" s="24" t="s">
        <v>85</v>
      </c>
      <c r="D17" s="1"/>
      <c r="E17">
        <v>9</v>
      </c>
      <c r="F17" t="str">
        <f t="shared" si="0"/>
        <v/>
      </c>
    </row>
    <row r="18" spans="1:6" x14ac:dyDescent="0.2">
      <c r="A18" s="1" t="str">
        <f>IF(Recherche!_xlnm.Criteria="","",IF(ISNUMBER(SEARCH(Recherche!_xlnm.Criteria,C18)),IF(MAX($A$9:$A17)&gt;=1,MAX($A$9:$A17)+1,1),""))</f>
        <v/>
      </c>
      <c r="B18" s="24" t="s">
        <v>86</v>
      </c>
      <c r="C18" s="24" t="s">
        <v>87</v>
      </c>
      <c r="D18" s="1"/>
      <c r="E18">
        <v>10</v>
      </c>
      <c r="F18" t="str">
        <f t="shared" si="0"/>
        <v/>
      </c>
    </row>
    <row r="19" spans="1:6" x14ac:dyDescent="0.2">
      <c r="A19" s="1" t="str">
        <f>IF(Recherche!_xlnm.Criteria="","",IF(ISNUMBER(SEARCH(Recherche!_xlnm.Criteria,C19)),IF(MAX($A$9:$A18)&gt;=1,MAX($A$9:$A18)+1,1),""))</f>
        <v/>
      </c>
      <c r="B19" s="24" t="s">
        <v>9</v>
      </c>
      <c r="C19" s="24" t="s">
        <v>88</v>
      </c>
      <c r="D19" s="1"/>
      <c r="E19">
        <v>11</v>
      </c>
      <c r="F19" t="str">
        <f t="shared" si="0"/>
        <v/>
      </c>
    </row>
    <row r="20" spans="1:6" x14ac:dyDescent="0.2">
      <c r="A20" s="1" t="str">
        <f>IF(Recherche!_xlnm.Criteria="","",IF(ISNUMBER(SEARCH(Recherche!_xlnm.Criteria,C20)),IF(MAX($A$9:$A19)&gt;=1,MAX($A$9:$A19)+1,1),""))</f>
        <v/>
      </c>
      <c r="B20" s="24" t="s">
        <v>523</v>
      </c>
      <c r="C20" s="24" t="s">
        <v>95</v>
      </c>
      <c r="D20" s="1"/>
      <c r="E20">
        <v>12</v>
      </c>
      <c r="F20" t="str">
        <f t="shared" si="0"/>
        <v/>
      </c>
    </row>
    <row r="21" spans="1:6" x14ac:dyDescent="0.2">
      <c r="A21" s="1" t="str">
        <f>IF(Recherche!_xlnm.Criteria="","",IF(ISNUMBER(SEARCH(Recherche!_xlnm.Criteria,C21)),IF(MAX($A$9:$A20)&gt;=1,MAX($A$9:$A20)+1,1),""))</f>
        <v/>
      </c>
      <c r="B21" s="24" t="s">
        <v>63</v>
      </c>
      <c r="C21" s="24" t="s">
        <v>102</v>
      </c>
      <c r="D21" s="1"/>
      <c r="E21">
        <v>13</v>
      </c>
      <c r="F21" t="str">
        <f t="shared" si="0"/>
        <v/>
      </c>
    </row>
    <row r="22" spans="1:6" x14ac:dyDescent="0.2">
      <c r="A22" s="1" t="str">
        <f>IF(Recherche!_xlnm.Criteria="","",IF(ISNUMBER(SEARCH(Recherche!_xlnm.Criteria,C22)),IF(MAX($A$9:$A21)&gt;=1,MAX($A$9:$A21)+1,1),""))</f>
        <v/>
      </c>
      <c r="B22" s="24" t="s">
        <v>524</v>
      </c>
      <c r="C22" s="24" t="s">
        <v>520</v>
      </c>
      <c r="D22" s="1"/>
      <c r="E22">
        <v>14</v>
      </c>
      <c r="F22" t="str">
        <f t="shared" si="0"/>
        <v/>
      </c>
    </row>
    <row r="23" spans="1:6" x14ac:dyDescent="0.2">
      <c r="A23" s="1" t="str">
        <f>IF(Recherche!_xlnm.Criteria="","",IF(ISNUMBER(SEARCH(Recherche!_xlnm.Criteria,C23)),IF(MAX($A$9:$A22)&gt;=1,MAX($A$9:$A22)+1,1),""))</f>
        <v/>
      </c>
      <c r="B23" s="24" t="s">
        <v>10</v>
      </c>
      <c r="C23" s="24" t="s">
        <v>89</v>
      </c>
      <c r="D23" s="1"/>
      <c r="E23">
        <v>15</v>
      </c>
      <c r="F23" t="str">
        <f t="shared" si="0"/>
        <v/>
      </c>
    </row>
    <row r="24" spans="1:6" x14ac:dyDescent="0.2">
      <c r="A24" s="1" t="str">
        <f>IF(Recherche!_xlnm.Criteria="","",IF(ISNUMBER(SEARCH(Recherche!_xlnm.Criteria,C24)),IF(MAX($A$9:$A23)&gt;=1,MAX($A$9:$A23)+1,1),""))</f>
        <v/>
      </c>
      <c r="B24" s="24" t="s">
        <v>90</v>
      </c>
      <c r="C24" s="24" t="s">
        <v>92</v>
      </c>
      <c r="D24" s="1"/>
      <c r="E24">
        <v>16</v>
      </c>
      <c r="F24" t="str">
        <f t="shared" si="0"/>
        <v/>
      </c>
    </row>
    <row r="25" spans="1:6" x14ac:dyDescent="0.2">
      <c r="A25" s="1" t="str">
        <f>IF(Recherche!_xlnm.Criteria="","",IF(ISNUMBER(SEARCH(Recherche!_xlnm.Criteria,C25)),IF(MAX($A$9:$A24)&gt;=1,MAX($A$9:$A24)+1,1),""))</f>
        <v/>
      </c>
      <c r="B25" s="24" t="s">
        <v>91</v>
      </c>
      <c r="C25" s="24" t="s">
        <v>93</v>
      </c>
      <c r="D25" s="1"/>
      <c r="E25">
        <v>17</v>
      </c>
      <c r="F25" t="str">
        <f t="shared" si="0"/>
        <v/>
      </c>
    </row>
    <row r="26" spans="1:6" x14ac:dyDescent="0.2">
      <c r="A26" s="1" t="str">
        <f>IF(Recherche!_xlnm.Criteria="","",IF(ISNUMBER(SEARCH(Recherche!_xlnm.Criteria,C26)),IF(MAX($A$9:$A25)&gt;=1,MAX($A$9:$A25)+1,1),""))</f>
        <v/>
      </c>
      <c r="B26" s="24" t="s">
        <v>94</v>
      </c>
      <c r="C26" s="24" t="s">
        <v>99</v>
      </c>
      <c r="D26" s="1"/>
      <c r="E26">
        <v>18</v>
      </c>
      <c r="F26" t="str">
        <f t="shared" si="0"/>
        <v/>
      </c>
    </row>
    <row r="27" spans="1:6" ht="22.5" x14ac:dyDescent="0.2">
      <c r="A27" s="1" t="str">
        <f>IF(Recherche!_xlnm.Criteria="","",IF(ISNUMBER(SEARCH(Recherche!_xlnm.Criteria,C27)),IF(MAX($A$9:$A26)&gt;=1,MAX($A$9:$A26)+1,1),""))</f>
        <v/>
      </c>
      <c r="B27" s="24" t="s">
        <v>17</v>
      </c>
      <c r="C27" s="24" t="s">
        <v>96</v>
      </c>
      <c r="D27" s="1"/>
      <c r="E27">
        <v>19</v>
      </c>
      <c r="F27" t="str">
        <f t="shared" si="0"/>
        <v/>
      </c>
    </row>
    <row r="28" spans="1:6" x14ac:dyDescent="0.2">
      <c r="A28" s="1" t="str">
        <f>IF(Recherche!_xlnm.Criteria="","",IF(ISNUMBER(SEARCH(Recherche!_xlnm.Criteria,C28)),IF(MAX($A$9:$A27)&gt;=1,MAX($A$9:$A27)+1,1),""))</f>
        <v/>
      </c>
      <c r="B28" s="24" t="s">
        <v>11</v>
      </c>
      <c r="C28" s="24" t="s">
        <v>97</v>
      </c>
      <c r="D28" s="1"/>
      <c r="E28">
        <v>20</v>
      </c>
      <c r="F28" t="str">
        <f t="shared" si="0"/>
        <v/>
      </c>
    </row>
    <row r="29" spans="1:6" x14ac:dyDescent="0.2">
      <c r="A29" s="1" t="str">
        <f>IF(Recherche!_xlnm.Criteria="","",IF(ISNUMBER(SEARCH(Recherche!_xlnm.Criteria,C29)),IF(MAX($A$9:$A28)&gt;=1,MAX($A$9:$A28)+1,1),""))</f>
        <v/>
      </c>
      <c r="B29" s="27" t="s">
        <v>12</v>
      </c>
      <c r="C29" s="27" t="s">
        <v>98</v>
      </c>
      <c r="D29" s="1"/>
      <c r="E29">
        <v>21</v>
      </c>
      <c r="F29" t="str">
        <f t="shared" si="0"/>
        <v/>
      </c>
    </row>
    <row r="30" spans="1:6" x14ac:dyDescent="0.2">
      <c r="A30" s="1" t="str">
        <f>IF(Recherche!_xlnm.Criteria="","",IF(ISNUMBER(SEARCH(Recherche!_xlnm.Criteria,C30)),IF(MAX($A$9:$A29)&gt;=1,MAX($A$9:$A29)+1,1),""))</f>
        <v/>
      </c>
      <c r="B30" s="33" t="s">
        <v>16</v>
      </c>
      <c r="C30" s="33" t="s">
        <v>176</v>
      </c>
      <c r="D30" s="1"/>
      <c r="E30">
        <v>22</v>
      </c>
      <c r="F30" t="str">
        <f t="shared" si="0"/>
        <v/>
      </c>
    </row>
    <row r="31" spans="1:6" x14ac:dyDescent="0.2">
      <c r="A31" s="1" t="str">
        <f>IF(Recherche!_xlnm.Criteria="","",IF(ISNUMBER(SEARCH(Recherche!_xlnm.Criteria,C31)),IF(MAX($A$9:$A30)&gt;=1,MAX($A$9:$A30)+1,1),""))</f>
        <v/>
      </c>
      <c r="B31" s="33" t="s">
        <v>242</v>
      </c>
      <c r="C31" s="33" t="s">
        <v>145</v>
      </c>
      <c r="D31" s="1"/>
      <c r="E31">
        <v>23</v>
      </c>
      <c r="F31" t="str">
        <f t="shared" si="0"/>
        <v/>
      </c>
    </row>
    <row r="32" spans="1:6" x14ac:dyDescent="0.2">
      <c r="A32" s="1" t="str">
        <f>IF(Recherche!_xlnm.Criteria="","",IF(ISNUMBER(SEARCH(Recherche!_xlnm.Criteria,C32)),IF(MAX($A$9:$A31)&gt;=1,MAX($A$9:$A31)+1,1),""))</f>
        <v/>
      </c>
      <c r="B32" s="33" t="s">
        <v>535</v>
      </c>
      <c r="C32" s="33" t="s">
        <v>123</v>
      </c>
      <c r="D32" s="1"/>
      <c r="E32">
        <v>24</v>
      </c>
      <c r="F32" t="str">
        <f t="shared" si="0"/>
        <v/>
      </c>
    </row>
    <row r="33" spans="1:6" ht="22.5" x14ac:dyDescent="0.2">
      <c r="A33" s="1" t="str">
        <f>IF(Recherche!_xlnm.Criteria="","",IF(ISNUMBER(SEARCH(Recherche!_xlnm.Criteria,C33)),IF(MAX($A$9:$A32)&gt;=1,MAX($A$9:$A32)+1,1),""))</f>
        <v/>
      </c>
      <c r="B33" s="33" t="s">
        <v>214</v>
      </c>
      <c r="C33" s="33" t="s">
        <v>125</v>
      </c>
      <c r="D33" s="1"/>
      <c r="E33">
        <v>25</v>
      </c>
      <c r="F33" t="str">
        <f t="shared" si="0"/>
        <v/>
      </c>
    </row>
    <row r="34" spans="1:6" x14ac:dyDescent="0.2">
      <c r="A34" s="1" t="str">
        <f>IF(Recherche!_xlnm.Criteria="","",IF(ISNUMBER(SEARCH(Recherche!_xlnm.Criteria,C34)),IF(MAX($A$9:$A33)&gt;=1,MAX($A$9:$A33)+1,1),""))</f>
        <v/>
      </c>
      <c r="B34" s="33" t="s">
        <v>233</v>
      </c>
      <c r="C34" s="33" t="s">
        <v>126</v>
      </c>
      <c r="D34" s="1"/>
      <c r="E34">
        <v>26</v>
      </c>
      <c r="F34" t="str">
        <f t="shared" si="0"/>
        <v/>
      </c>
    </row>
    <row r="35" spans="1:6" ht="22.5" x14ac:dyDescent="0.2">
      <c r="A35" s="1" t="str">
        <f>IF(Recherche!_xlnm.Criteria="","",IF(ISNUMBER(SEARCH(Recherche!_xlnm.Criteria,C35)),IF(MAX($A$9:$A34)&gt;=1,MAX($A$9:$A34)+1,1),""))</f>
        <v/>
      </c>
      <c r="B35" s="33" t="s">
        <v>213</v>
      </c>
      <c r="C35" s="33" t="s">
        <v>137</v>
      </c>
      <c r="D35" s="1"/>
      <c r="E35">
        <v>27</v>
      </c>
      <c r="F35" t="str">
        <f t="shared" si="0"/>
        <v/>
      </c>
    </row>
    <row r="36" spans="1:6" x14ac:dyDescent="0.2">
      <c r="A36" s="1" t="str">
        <f>IF(Recherche!_xlnm.Criteria="","",IF(ISNUMBER(SEARCH(Recherche!_xlnm.Criteria,C36)),IF(MAX($A$9:$A35)&gt;=1,MAX($A$9:$A35)+1,1),""))</f>
        <v/>
      </c>
      <c r="B36" s="33" t="s">
        <v>238</v>
      </c>
      <c r="C36" s="33" t="s">
        <v>140</v>
      </c>
      <c r="D36" s="1"/>
      <c r="E36">
        <v>28</v>
      </c>
      <c r="F36" t="str">
        <f t="shared" si="0"/>
        <v/>
      </c>
    </row>
    <row r="37" spans="1:6" x14ac:dyDescent="0.2">
      <c r="A37" s="1" t="str">
        <f>IF(Recherche!_xlnm.Criteria="","",IF(ISNUMBER(SEARCH(Recherche!_xlnm.Criteria,C37)),IF(MAX($A$9:$A36)&gt;=1,MAX($A$9:$A36)+1,1),""))</f>
        <v/>
      </c>
      <c r="B37" s="33" t="s">
        <v>235</v>
      </c>
      <c r="C37" s="33" t="s">
        <v>133</v>
      </c>
      <c r="D37" s="1"/>
      <c r="E37">
        <v>29</v>
      </c>
      <c r="F37" t="str">
        <f t="shared" si="0"/>
        <v/>
      </c>
    </row>
    <row r="38" spans="1:6" x14ac:dyDescent="0.2">
      <c r="A38" s="1" t="str">
        <f>IF(Recherche!_xlnm.Criteria="","",IF(ISNUMBER(SEARCH(Recherche!_xlnm.Criteria,C38)),IF(MAX($A$9:$A37)&gt;=1,MAX($A$9:$A37)+1,1),""))</f>
        <v/>
      </c>
      <c r="B38" s="33" t="s">
        <v>239</v>
      </c>
      <c r="C38" s="33" t="s">
        <v>141</v>
      </c>
      <c r="D38" s="1"/>
      <c r="E38">
        <v>30</v>
      </c>
      <c r="F38" t="str">
        <f t="shared" si="0"/>
        <v/>
      </c>
    </row>
    <row r="39" spans="1:6" x14ac:dyDescent="0.2">
      <c r="A39" s="1" t="str">
        <f>IF(Recherche!_xlnm.Criteria="","",IF(ISNUMBER(SEARCH(Recherche!_xlnm.Criteria,C39)),IF(MAX($A$9:$A38)&gt;=1,MAX($A$9:$A38)+1,1),""))</f>
        <v/>
      </c>
      <c r="B39" s="33" t="s">
        <v>240</v>
      </c>
      <c r="C39" s="33" t="s">
        <v>142</v>
      </c>
      <c r="D39" s="1"/>
      <c r="E39">
        <v>31</v>
      </c>
      <c r="F39" t="str">
        <f t="shared" si="0"/>
        <v/>
      </c>
    </row>
    <row r="40" spans="1:6" x14ac:dyDescent="0.2">
      <c r="A40" s="1" t="str">
        <f>IF(Recherche!_xlnm.Criteria="","",IF(ISNUMBER(SEARCH(Recherche!_xlnm.Criteria,C40)),IF(MAX($A$9:$A39)&gt;=1,MAX($A$9:$A39)+1,1),""))</f>
        <v/>
      </c>
      <c r="B40" s="33" t="s">
        <v>241</v>
      </c>
      <c r="C40" s="33" t="s">
        <v>143</v>
      </c>
      <c r="D40" s="1"/>
      <c r="E40">
        <v>32</v>
      </c>
      <c r="F40" t="str">
        <f t="shared" si="0"/>
        <v/>
      </c>
    </row>
    <row r="41" spans="1:6" x14ac:dyDescent="0.2">
      <c r="A41" s="1" t="str">
        <f>IF(Recherche!_xlnm.Criteria="","",IF(ISNUMBER(SEARCH(Recherche!_xlnm.Criteria,C41)),IF(MAX($A$9:$A40)&gt;=1,MAX($A$9:$A40)+1,1),""))</f>
        <v/>
      </c>
      <c r="B41" s="33" t="s">
        <v>243</v>
      </c>
      <c r="C41" s="33" t="s">
        <v>149</v>
      </c>
      <c r="D41" s="1"/>
      <c r="E41">
        <v>33</v>
      </c>
      <c r="F41" t="str">
        <f t="shared" ref="F41:F72" si="1">IF(E41&gt;$E$7,"",VLOOKUP(E41,$A$9:$B$196,2,FALSE))</f>
        <v/>
      </c>
    </row>
    <row r="42" spans="1:6" x14ac:dyDescent="0.2">
      <c r="A42" s="1" t="str">
        <f>IF(Recherche!_xlnm.Criteria="","",IF(ISNUMBER(SEARCH(Recherche!_xlnm.Criteria,C42)),IF(MAX($A$9:$A41)&gt;=1,MAX($A$9:$A41)+1,1),""))</f>
        <v/>
      </c>
      <c r="B42" s="33" t="s">
        <v>244</v>
      </c>
      <c r="C42" s="33" t="s">
        <v>151</v>
      </c>
      <c r="D42" s="1"/>
      <c r="E42">
        <v>34</v>
      </c>
      <c r="F42" t="str">
        <f t="shared" si="1"/>
        <v/>
      </c>
    </row>
    <row r="43" spans="1:6" x14ac:dyDescent="0.2">
      <c r="A43" s="1" t="str">
        <f>IF(Recherche!_xlnm.Criteria="","",IF(ISNUMBER(SEARCH(Recherche!_xlnm.Criteria,C43)),IF(MAX($A$9:$A42)&gt;=1,MAX($A$9:$A42)+1,1),""))</f>
        <v/>
      </c>
      <c r="B43" s="33" t="s">
        <v>245</v>
      </c>
      <c r="C43" s="33" t="s">
        <v>152</v>
      </c>
      <c r="D43" s="1"/>
      <c r="E43">
        <v>35</v>
      </c>
      <c r="F43" t="str">
        <f t="shared" si="1"/>
        <v/>
      </c>
    </row>
    <row r="44" spans="1:6" x14ac:dyDescent="0.2">
      <c r="A44" s="1" t="str">
        <f>IF(Recherche!_xlnm.Criteria="","",IF(ISNUMBER(SEARCH(Recherche!_xlnm.Criteria,C44)),IF(MAX($A$9:$A43)&gt;=1,MAX($A$9:$A43)+1,1),""))</f>
        <v/>
      </c>
      <c r="B44" s="33" t="s">
        <v>246</v>
      </c>
      <c r="C44" s="33" t="s">
        <v>153</v>
      </c>
      <c r="D44" s="1"/>
      <c r="E44">
        <v>36</v>
      </c>
      <c r="F44" t="str">
        <f t="shared" si="1"/>
        <v/>
      </c>
    </row>
    <row r="45" spans="1:6" x14ac:dyDescent="0.2">
      <c r="A45" s="1" t="str">
        <f>IF(Recherche!_xlnm.Criteria="","",IF(ISNUMBER(SEARCH(Recherche!_xlnm.Criteria,C45)),IF(MAX($A$9:$A44)&gt;=1,MAX($A$9:$A44)+1,1),""))</f>
        <v/>
      </c>
      <c r="B45" s="33" t="s">
        <v>525</v>
      </c>
      <c r="C45" s="33" t="s">
        <v>155</v>
      </c>
      <c r="D45" s="1"/>
      <c r="E45">
        <v>37</v>
      </c>
      <c r="F45" t="str">
        <f t="shared" si="1"/>
        <v/>
      </c>
    </row>
    <row r="46" spans="1:6" x14ac:dyDescent="0.2">
      <c r="A46" s="1" t="str">
        <f>IF(Recherche!_xlnm.Criteria="","",IF(ISNUMBER(SEARCH(Recherche!_xlnm.Criteria,C46)),IF(MAX($A$9:$A45)&gt;=1,MAX($A$9:$A45)+1,1),""))</f>
        <v/>
      </c>
      <c r="B46" s="33" t="s">
        <v>248</v>
      </c>
      <c r="C46" s="33" t="s">
        <v>156</v>
      </c>
      <c r="D46" s="1"/>
      <c r="E46">
        <v>38</v>
      </c>
      <c r="F46" t="str">
        <f t="shared" si="1"/>
        <v/>
      </c>
    </row>
    <row r="47" spans="1:6" x14ac:dyDescent="0.2">
      <c r="A47" s="1" t="str">
        <f>IF(Recherche!_xlnm.Criteria="","",IF(ISNUMBER(SEARCH(Recherche!_xlnm.Criteria,C47)),IF(MAX($A$9:$A46)&gt;=1,MAX($A$9:$A46)+1,1),""))</f>
        <v/>
      </c>
      <c r="B47" s="33" t="s">
        <v>249</v>
      </c>
      <c r="C47" s="33" t="s">
        <v>157</v>
      </c>
      <c r="D47" s="1"/>
      <c r="E47">
        <v>39</v>
      </c>
      <c r="F47" t="str">
        <f t="shared" si="1"/>
        <v/>
      </c>
    </row>
    <row r="48" spans="1:6" x14ac:dyDescent="0.2">
      <c r="A48" s="1" t="str">
        <f>IF(Recherche!_xlnm.Criteria="","",IF(ISNUMBER(SEARCH(Recherche!_xlnm.Criteria,C48)),IF(MAX($A$9:$A47)&gt;=1,MAX($A$9:$A47)+1,1),""))</f>
        <v/>
      </c>
      <c r="B48" s="33" t="s">
        <v>253</v>
      </c>
      <c r="C48" s="33" t="s">
        <v>162</v>
      </c>
      <c r="D48" s="1"/>
      <c r="E48">
        <v>40</v>
      </c>
      <c r="F48" t="str">
        <f t="shared" si="1"/>
        <v/>
      </c>
    </row>
    <row r="49" spans="1:6" x14ac:dyDescent="0.2">
      <c r="A49" s="1" t="str">
        <f>IF(Recherche!_xlnm.Criteria="","",IF(ISNUMBER(SEARCH(Recherche!_xlnm.Criteria,C49)),IF(MAX($A$9:$A48)&gt;=1,MAX($A$9:$A48)+1,1),""))</f>
        <v/>
      </c>
      <c r="B49" s="33" t="s">
        <v>526</v>
      </c>
      <c r="C49" s="33" t="s">
        <v>136</v>
      </c>
      <c r="D49" s="1"/>
      <c r="E49">
        <v>41</v>
      </c>
      <c r="F49" t="str">
        <f t="shared" si="1"/>
        <v/>
      </c>
    </row>
    <row r="50" spans="1:6" ht="22.5" x14ac:dyDescent="0.2">
      <c r="A50" s="1" t="str">
        <f>IF(Recherche!_xlnm.Criteria="","",IF(ISNUMBER(SEARCH(Recherche!_xlnm.Criteria,C50)),IF(MAX($A$9:$A49)&gt;=1,MAX($A$9:$A49)+1,1),""))</f>
        <v/>
      </c>
      <c r="B50" s="33" t="s">
        <v>532</v>
      </c>
      <c r="C50" s="33" t="s">
        <v>166</v>
      </c>
      <c r="D50" s="1"/>
      <c r="E50">
        <v>42</v>
      </c>
      <c r="F50" t="str">
        <f t="shared" si="1"/>
        <v/>
      </c>
    </row>
    <row r="51" spans="1:6" x14ac:dyDescent="0.2">
      <c r="A51" s="1" t="str">
        <f>IF(Recherche!_xlnm.Criteria="","",IF(ISNUMBER(SEARCH(Recherche!_xlnm.Criteria,C51)),IF(MAX($A$9:$A50)&gt;=1,MAX($A$9:$A50)+1,1),""))</f>
        <v/>
      </c>
      <c r="B51" s="33" t="s">
        <v>527</v>
      </c>
      <c r="C51" s="33" t="s">
        <v>130</v>
      </c>
      <c r="D51" s="1"/>
      <c r="E51">
        <v>43</v>
      </c>
      <c r="F51" t="str">
        <f t="shared" si="1"/>
        <v/>
      </c>
    </row>
    <row r="52" spans="1:6" x14ac:dyDescent="0.2">
      <c r="A52" s="1" t="str">
        <f>IF(Recherche!_xlnm.Criteria="","",IF(ISNUMBER(SEARCH(Recherche!_xlnm.Criteria,C52)),IF(MAX($A$9:$A51)&gt;=1,MAX($A$9:$A51)+1,1),""))</f>
        <v/>
      </c>
      <c r="B52" s="33" t="s">
        <v>259</v>
      </c>
      <c r="C52" s="33" t="s">
        <v>169</v>
      </c>
      <c r="D52" s="1"/>
      <c r="E52">
        <v>44</v>
      </c>
      <c r="F52" t="str">
        <f t="shared" si="1"/>
        <v/>
      </c>
    </row>
    <row r="53" spans="1:6" x14ac:dyDescent="0.2">
      <c r="A53" s="1" t="str">
        <f>IF(Recherche!_xlnm.Criteria="","",IF(ISNUMBER(SEARCH(Recherche!_xlnm.Criteria,C53)),IF(MAX($A$9:$A52)&gt;=1,MAX($A$9:$A52)+1,1),""))</f>
        <v/>
      </c>
      <c r="B53" s="33" t="s">
        <v>260</v>
      </c>
      <c r="C53" s="33" t="s">
        <v>170</v>
      </c>
      <c r="D53" s="1"/>
      <c r="E53">
        <v>45</v>
      </c>
      <c r="F53" t="str">
        <f t="shared" si="1"/>
        <v/>
      </c>
    </row>
    <row r="54" spans="1:6" x14ac:dyDescent="0.2">
      <c r="A54" s="1" t="str">
        <f>IF(Recherche!_xlnm.Criteria="","",IF(ISNUMBER(SEARCH(Recherche!_xlnm.Criteria,C54)),IF(MAX($A$9:$A53)&gt;=1,MAX($A$9:$A53)+1,1),""))</f>
        <v/>
      </c>
      <c r="B54" s="33" t="s">
        <v>216</v>
      </c>
      <c r="C54" s="33" t="s">
        <v>171</v>
      </c>
      <c r="D54" s="1"/>
      <c r="E54">
        <v>46</v>
      </c>
      <c r="F54" t="str">
        <f t="shared" si="1"/>
        <v/>
      </c>
    </row>
    <row r="55" spans="1:6" x14ac:dyDescent="0.2">
      <c r="A55" s="1" t="str">
        <f>IF(Recherche!_xlnm.Criteria="","",IF(ISNUMBER(SEARCH(Recherche!_xlnm.Criteria,C55)),IF(MAX($A$9:$A54)&gt;=1,MAX($A$9:$A54)+1,1),""))</f>
        <v/>
      </c>
      <c r="B55" s="33" t="s">
        <v>528</v>
      </c>
      <c r="C55" s="33" t="s">
        <v>129</v>
      </c>
      <c r="D55" s="1"/>
      <c r="E55">
        <v>47</v>
      </c>
      <c r="F55" t="str">
        <f t="shared" si="1"/>
        <v/>
      </c>
    </row>
    <row r="56" spans="1:6" x14ac:dyDescent="0.2">
      <c r="A56" s="1" t="str">
        <f>IF(Recherche!_xlnm.Criteria="","",IF(ISNUMBER(SEARCH(Recherche!_xlnm.Criteria,C56)),IF(MAX($A$9:$A55)&gt;=1,MAX($A$9:$A55)+1,1),""))</f>
        <v/>
      </c>
      <c r="B56" s="33" t="s">
        <v>250</v>
      </c>
      <c r="C56" s="33" t="s">
        <v>158</v>
      </c>
      <c r="D56" s="1"/>
      <c r="E56">
        <v>48</v>
      </c>
      <c r="F56" t="str">
        <f t="shared" si="1"/>
        <v/>
      </c>
    </row>
    <row r="57" spans="1:6" x14ac:dyDescent="0.2">
      <c r="A57" s="1" t="str">
        <f>IF(Recherche!_xlnm.Criteria="","",IF(ISNUMBER(SEARCH(Recherche!_xlnm.Criteria,C57)),IF(MAX($A$9:$A56)&gt;=1,MAX($A$9:$A56)+1,1),""))</f>
        <v/>
      </c>
      <c r="B57" s="33" t="s">
        <v>234</v>
      </c>
      <c r="C57" s="33" t="s">
        <v>132</v>
      </c>
      <c r="D57" s="1"/>
      <c r="E57">
        <v>49</v>
      </c>
      <c r="F57" t="str">
        <f t="shared" si="1"/>
        <v/>
      </c>
    </row>
    <row r="58" spans="1:6" x14ac:dyDescent="0.2">
      <c r="A58" s="1" t="str">
        <f>IF(Recherche!_xlnm.Criteria="","",IF(ISNUMBER(SEARCH(Recherche!_xlnm.Criteria,C58)),IF(MAX($A$9:$A57)&gt;=1,MAX($A$9:$A57)+1,1),""))</f>
        <v/>
      </c>
      <c r="B58" s="35" t="s">
        <v>236</v>
      </c>
      <c r="C58" s="35" t="s">
        <v>138</v>
      </c>
      <c r="D58" s="1"/>
      <c r="E58">
        <v>50</v>
      </c>
      <c r="F58" t="str">
        <f t="shared" si="1"/>
        <v/>
      </c>
    </row>
    <row r="59" spans="1:6" x14ac:dyDescent="0.2">
      <c r="A59" s="1" t="str">
        <f>IF(Recherche!_xlnm.Criteria="","",IF(ISNUMBER(SEARCH(Recherche!_xlnm.Criteria,C59)),IF(MAX($A$9:$A58)&gt;=1,MAX($A$9:$A58)+1,1),""))</f>
        <v/>
      </c>
      <c r="B59" s="33" t="s">
        <v>252</v>
      </c>
      <c r="C59" s="33" t="s">
        <v>161</v>
      </c>
      <c r="D59" s="1"/>
      <c r="E59">
        <v>51</v>
      </c>
      <c r="F59" t="str">
        <f t="shared" si="1"/>
        <v/>
      </c>
    </row>
    <row r="60" spans="1:6" x14ac:dyDescent="0.2">
      <c r="A60" s="1" t="str">
        <f>IF(Recherche!_xlnm.Criteria="","",IF(ISNUMBER(SEARCH(Recherche!_xlnm.Criteria,C60)),IF(MAX($A$9:$A59)&gt;=1,MAX($A$9:$A59)+1,1),""))</f>
        <v/>
      </c>
      <c r="B60" s="33" t="s">
        <v>263</v>
      </c>
      <c r="C60" s="33" t="s">
        <v>178</v>
      </c>
      <c r="D60" s="1"/>
      <c r="E60">
        <v>52</v>
      </c>
      <c r="F60" t="str">
        <f t="shared" si="1"/>
        <v/>
      </c>
    </row>
    <row r="61" spans="1:6" x14ac:dyDescent="0.2">
      <c r="A61" s="1" t="str">
        <f>IF(Recherche!_xlnm.Criteria="","",IF(ISNUMBER(SEARCH(Recherche!_xlnm.Criteria,C61)),IF(MAX($A$9:$A60)&gt;=1,MAX($A$9:$A60)+1,1),""))</f>
        <v/>
      </c>
      <c r="B61" s="33" t="s">
        <v>255</v>
      </c>
      <c r="C61" s="33" t="s">
        <v>164</v>
      </c>
      <c r="D61" s="1"/>
      <c r="E61">
        <v>53</v>
      </c>
      <c r="F61" t="str">
        <f t="shared" si="1"/>
        <v/>
      </c>
    </row>
    <row r="62" spans="1:6" x14ac:dyDescent="0.2">
      <c r="A62" s="1" t="str">
        <f>IF(Recherche!_xlnm.Criteria="","",IF(ISNUMBER(SEARCH(Recherche!_xlnm.Criteria,C62)),IF(MAX($A$9:$A61)&gt;=1,MAX($A$9:$A61)+1,1),""))</f>
        <v/>
      </c>
      <c r="B62" s="33" t="s">
        <v>254</v>
      </c>
      <c r="C62" s="33" t="s">
        <v>0</v>
      </c>
      <c r="D62" s="4"/>
      <c r="E62">
        <v>54</v>
      </c>
      <c r="F62" t="str">
        <f t="shared" si="1"/>
        <v/>
      </c>
    </row>
    <row r="63" spans="1:6" x14ac:dyDescent="0.2">
      <c r="A63" s="1" t="str">
        <f>IF(Recherche!_xlnm.Criteria="","",IF(ISNUMBER(SEARCH(Recherche!_xlnm.Criteria,C63)),IF(MAX($A$9:$A62)&gt;=1,MAX($A$9:$A62)+1,1),""))</f>
        <v/>
      </c>
      <c r="B63" s="35" t="s">
        <v>221</v>
      </c>
      <c r="C63" s="35" t="s">
        <v>224</v>
      </c>
      <c r="D63" s="1"/>
      <c r="E63">
        <v>55</v>
      </c>
      <c r="F63" t="str">
        <f t="shared" si="1"/>
        <v/>
      </c>
    </row>
    <row r="64" spans="1:6" x14ac:dyDescent="0.2">
      <c r="A64" s="1" t="str">
        <f>IF(Recherche!_xlnm.Criteria="","",IF(ISNUMBER(SEARCH(Recherche!_xlnm.Criteria,C64)),IF(MAX($A$9:$A63)&gt;=1,MAX($A$9:$A63)+1,1),""))</f>
        <v/>
      </c>
      <c r="B64" s="33" t="s">
        <v>266</v>
      </c>
      <c r="C64" s="33" t="s">
        <v>183</v>
      </c>
      <c r="D64" s="1"/>
      <c r="E64">
        <v>56</v>
      </c>
      <c r="F64" t="str">
        <f t="shared" si="1"/>
        <v/>
      </c>
    </row>
    <row r="65" spans="1:6" x14ac:dyDescent="0.2">
      <c r="A65" s="1" t="str">
        <f>IF(Recherche!_xlnm.Criteria="","",IF(ISNUMBER(SEARCH(Recherche!_xlnm.Criteria,C65)),IF(MAX($A$9:$A64)&gt;=1,MAX($A$9:$A64)+1,1),""))</f>
        <v/>
      </c>
      <c r="B65" s="33" t="s">
        <v>256</v>
      </c>
      <c r="C65" s="33" t="s">
        <v>165</v>
      </c>
      <c r="D65" s="1"/>
      <c r="E65">
        <v>57</v>
      </c>
      <c r="F65" t="str">
        <f t="shared" si="1"/>
        <v/>
      </c>
    </row>
    <row r="66" spans="1:6" x14ac:dyDescent="0.2">
      <c r="A66" s="1" t="str">
        <f>IF(Recherche!_xlnm.Criteria="","",IF(ISNUMBER(SEARCH(Recherche!_xlnm.Criteria,C66)),IF(MAX($A$9:$A65)&gt;=1,MAX($A$9:$A65)+1,1),""))</f>
        <v/>
      </c>
      <c r="B66" s="33" t="s">
        <v>271</v>
      </c>
      <c r="C66" s="33" t="s">
        <v>189</v>
      </c>
      <c r="D66" s="1"/>
      <c r="E66">
        <v>58</v>
      </c>
      <c r="F66" t="str">
        <f t="shared" si="1"/>
        <v/>
      </c>
    </row>
    <row r="67" spans="1:6" x14ac:dyDescent="0.2">
      <c r="A67" s="1" t="str">
        <f>IF(Recherche!_xlnm.Criteria="","",IF(ISNUMBER(SEARCH(Recherche!_xlnm.Criteria,C67)),IF(MAX($A$9:$A66)&gt;=1,MAX($A$9:$A66)+1,1),""))</f>
        <v/>
      </c>
      <c r="B67" s="34" t="s">
        <v>272</v>
      </c>
      <c r="C67" s="34" t="s">
        <v>15</v>
      </c>
      <c r="D67" s="1"/>
      <c r="E67">
        <v>59</v>
      </c>
      <c r="F67" t="str">
        <f t="shared" si="1"/>
        <v/>
      </c>
    </row>
    <row r="68" spans="1:6" x14ac:dyDescent="0.2">
      <c r="A68" s="1" t="str">
        <f>IF(Recherche!_xlnm.Criteria="","",IF(ISNUMBER(SEARCH(Recherche!_xlnm.Criteria,C68)),IF(MAX($A$9:$A67)&gt;=1,MAX($A$9:$A67)+1,1),""))</f>
        <v/>
      </c>
      <c r="B68" s="33" t="s">
        <v>257</v>
      </c>
      <c r="C68" s="33" t="s">
        <v>167</v>
      </c>
      <c r="D68" s="1"/>
      <c r="E68">
        <v>60</v>
      </c>
      <c r="F68" t="str">
        <f t="shared" si="1"/>
        <v/>
      </c>
    </row>
    <row r="69" spans="1:6" x14ac:dyDescent="0.2">
      <c r="A69" s="1" t="str">
        <f>IF(Recherche!_xlnm.Criteria="","",IF(ISNUMBER(SEARCH(Recherche!_xlnm.Criteria,C69)),IF(MAX($A$9:$A68)&gt;=1,MAX($A$9:$A68)+1,1),""))</f>
        <v/>
      </c>
      <c r="B69" s="33" t="s">
        <v>258</v>
      </c>
      <c r="C69" s="33" t="s">
        <v>168</v>
      </c>
      <c r="D69" s="1"/>
      <c r="E69">
        <v>61</v>
      </c>
      <c r="F69" t="str">
        <f t="shared" si="1"/>
        <v/>
      </c>
    </row>
    <row r="70" spans="1:6" x14ac:dyDescent="0.2">
      <c r="A70" s="1" t="str">
        <f>IF(Recherche!_xlnm.Criteria="","",IF(ISNUMBER(SEARCH(Recherche!_xlnm.Criteria,C70)),IF(MAX($A$9:$A69)&gt;=1,MAX($A$9:$A69)+1,1),""))</f>
        <v/>
      </c>
      <c r="B70" s="33" t="s">
        <v>275</v>
      </c>
      <c r="C70" s="33" t="s">
        <v>195</v>
      </c>
      <c r="D70" s="1"/>
      <c r="E70">
        <v>62</v>
      </c>
      <c r="F70" t="str">
        <f t="shared" si="1"/>
        <v/>
      </c>
    </row>
    <row r="71" spans="1:6" ht="22.5" x14ac:dyDescent="0.2">
      <c r="A71" s="1" t="str">
        <f>IF(Recherche!_xlnm.Criteria="","",IF(ISNUMBER(SEARCH(Recherche!_xlnm.Criteria,C71)),IF(MAX($A$9:$A70)&gt;=1,MAX($A$9:$A70)+1,1),""))</f>
        <v/>
      </c>
      <c r="B71" s="33" t="s">
        <v>226</v>
      </c>
      <c r="C71" s="33" t="s">
        <v>196</v>
      </c>
      <c r="D71" s="1"/>
      <c r="E71">
        <v>63</v>
      </c>
      <c r="F71" t="str">
        <f t="shared" si="1"/>
        <v/>
      </c>
    </row>
    <row r="72" spans="1:6" x14ac:dyDescent="0.2">
      <c r="A72" s="1" t="str">
        <f>IF(Recherche!_xlnm.Criteria="","",IF(ISNUMBER(SEARCH(Recherche!_xlnm.Criteria,C72)),IF(MAX($A$9:$A71)&gt;=1,MAX($A$9:$A71)+1,1),""))</f>
        <v/>
      </c>
      <c r="B72" s="33" t="s">
        <v>227</v>
      </c>
      <c r="C72" s="34" t="s">
        <v>228</v>
      </c>
      <c r="D72" s="1"/>
      <c r="E72">
        <v>64</v>
      </c>
      <c r="F72" t="str">
        <f t="shared" si="1"/>
        <v/>
      </c>
    </row>
    <row r="73" spans="1:6" x14ac:dyDescent="0.2">
      <c r="A73" s="1" t="str">
        <f>IF(Recherche!_xlnm.Criteria="","",IF(ISNUMBER(SEARCH(Recherche!_xlnm.Criteria,C73)),IF(MAX($A$9:$A72)&gt;=1,MAX($A$9:$A72)+1,1),""))</f>
        <v/>
      </c>
      <c r="B73" s="33" t="s">
        <v>230</v>
      </c>
      <c r="C73" s="33" t="s">
        <v>203</v>
      </c>
      <c r="D73" s="1"/>
      <c r="E73">
        <v>65</v>
      </c>
      <c r="F73" t="str">
        <f t="shared" ref="F73:F104" si="2">IF(E73&gt;$E$7,"",VLOOKUP(E73,$A$9:$B$196,2,FALSE))</f>
        <v/>
      </c>
    </row>
    <row r="74" spans="1:6" x14ac:dyDescent="0.2">
      <c r="A74" s="1" t="str">
        <f>IF(Recherche!_xlnm.Criteria="","",IF(ISNUMBER(SEARCH(Recherche!_xlnm.Criteria,C74)),IF(MAX($A$9:$A73)&gt;=1,MAX($A$9:$A73)+1,1),""))</f>
        <v/>
      </c>
      <c r="B74" s="33" t="s">
        <v>229</v>
      </c>
      <c r="C74" s="33" t="s">
        <v>204</v>
      </c>
      <c r="D74" s="1"/>
      <c r="E74">
        <v>66</v>
      </c>
      <c r="F74" t="str">
        <f t="shared" si="2"/>
        <v/>
      </c>
    </row>
    <row r="75" spans="1:6" x14ac:dyDescent="0.2">
      <c r="A75" s="1" t="str">
        <f>IF(Recherche!_xlnm.Criteria="","",IF(ISNUMBER(SEARCH(Recherche!_xlnm.Criteria,C75)),IF(MAX($A$9:$A74)&gt;=1,MAX($A$9:$A74)+1,1),""))</f>
        <v/>
      </c>
      <c r="B75" s="33" t="s">
        <v>276</v>
      </c>
      <c r="C75" s="33" t="s">
        <v>2</v>
      </c>
      <c r="D75" s="1"/>
      <c r="E75">
        <v>67</v>
      </c>
      <c r="F75" t="str">
        <f t="shared" si="2"/>
        <v/>
      </c>
    </row>
    <row r="76" spans="1:6" x14ac:dyDescent="0.2">
      <c r="A76" s="1" t="str">
        <f>IF(Recherche!_xlnm.Criteria="","",IF(ISNUMBER(SEARCH(Recherche!_xlnm.Criteria,C76)),IF(MAX($A$9:$A75)&gt;=1,MAX($A$9:$A75)+1,1),""))</f>
        <v/>
      </c>
      <c r="B76" s="33" t="s">
        <v>277</v>
      </c>
      <c r="C76" s="33" t="s">
        <v>205</v>
      </c>
      <c r="D76" s="1"/>
      <c r="E76">
        <v>68</v>
      </c>
      <c r="F76" t="str">
        <f t="shared" si="2"/>
        <v/>
      </c>
    </row>
    <row r="77" spans="1:6" ht="22.5" x14ac:dyDescent="0.2">
      <c r="A77" s="1" t="str">
        <f>IF(Recherche!_xlnm.Criteria="","",IF(ISNUMBER(SEARCH(Recherche!_xlnm.Criteria,C77)),IF(MAX($A$9:$A76)&gt;=1,MAX($A$9:$A76)+1,1),""))</f>
        <v/>
      </c>
      <c r="B77" s="33" t="s">
        <v>3</v>
      </c>
      <c r="C77" s="33" t="s">
        <v>206</v>
      </c>
      <c r="D77" s="1"/>
      <c r="E77">
        <v>69</v>
      </c>
      <c r="F77" t="str">
        <f t="shared" si="2"/>
        <v/>
      </c>
    </row>
    <row r="78" spans="1:6" x14ac:dyDescent="0.2">
      <c r="A78" s="1" t="str">
        <f>IF(Recherche!_xlnm.Criteria="","",IF(ISNUMBER(SEARCH(Recherche!_xlnm.Criteria,C78)),IF(MAX($A$9:$A77)&gt;=1,MAX($A$9:$A77)+1,1),""))</f>
        <v/>
      </c>
      <c r="B78" s="33" t="s">
        <v>5</v>
      </c>
      <c r="C78" s="33" t="s">
        <v>218</v>
      </c>
      <c r="D78" s="1"/>
      <c r="E78">
        <v>70</v>
      </c>
      <c r="F78" t="str">
        <f t="shared" si="2"/>
        <v/>
      </c>
    </row>
    <row r="79" spans="1:6" x14ac:dyDescent="0.2">
      <c r="A79" s="1" t="str">
        <f>IF(Recherche!_xlnm.Criteria="","",IF(ISNUMBER(SEARCH(Recherche!_xlnm.Criteria,C79)),IF(MAX($A$9:$A78)&gt;=1,MAX($A$9:$A78)+1,1),""))</f>
        <v/>
      </c>
      <c r="B79" s="33" t="s">
        <v>279</v>
      </c>
      <c r="C79" s="33" t="s">
        <v>207</v>
      </c>
      <c r="D79" s="1"/>
      <c r="E79">
        <v>71</v>
      </c>
      <c r="F79" t="str">
        <f t="shared" si="2"/>
        <v/>
      </c>
    </row>
    <row r="80" spans="1:6" x14ac:dyDescent="0.2">
      <c r="A80" s="1" t="str">
        <f>IF(Recherche!_xlnm.Criteria="","",IF(ISNUMBER(SEARCH(Recherche!_xlnm.Criteria,C80)),IF(MAX($A$9:$A79)&gt;=1,MAX($A$9:$A79)+1,1),""))</f>
        <v/>
      </c>
      <c r="B80" s="33" t="s">
        <v>282</v>
      </c>
      <c r="C80" s="33" t="s">
        <v>211</v>
      </c>
      <c r="D80" s="1"/>
      <c r="E80">
        <v>72</v>
      </c>
      <c r="F80" t="str">
        <f t="shared" si="2"/>
        <v/>
      </c>
    </row>
    <row r="81" spans="1:6" x14ac:dyDescent="0.2">
      <c r="A81" s="1" t="str">
        <f>IF(Recherche!_xlnm.Criteria="","",IF(ISNUMBER(SEARCH(Recherche!_xlnm.Criteria,C81)),IF(MAX($A$9:$A80)&gt;=1,MAX($A$9:$A80)+1,1),""))</f>
        <v/>
      </c>
      <c r="B81" s="33" t="s">
        <v>283</v>
      </c>
      <c r="C81" s="33" t="s">
        <v>212</v>
      </c>
      <c r="D81" s="1"/>
      <c r="E81">
        <v>73</v>
      </c>
      <c r="F81" t="str">
        <f t="shared" si="2"/>
        <v/>
      </c>
    </row>
    <row r="82" spans="1:6" x14ac:dyDescent="0.2">
      <c r="A82" s="1" t="str">
        <f>IF(Recherche!_xlnm.Criteria="","",IF(ISNUMBER(SEARCH(Recherche!_xlnm.Criteria,C82)),IF(MAX($A$9:$A81)&gt;=1,MAX($A$9:$A81)+1,1),""))</f>
        <v/>
      </c>
      <c r="B82" s="33" t="s">
        <v>237</v>
      </c>
      <c r="C82" s="33" t="s">
        <v>139</v>
      </c>
      <c r="D82" s="1"/>
      <c r="E82">
        <v>74</v>
      </c>
      <c r="F82" t="str">
        <f t="shared" si="2"/>
        <v/>
      </c>
    </row>
    <row r="83" spans="1:6" x14ac:dyDescent="0.2">
      <c r="A83" s="1" t="str">
        <f>IF(Recherche!_xlnm.Criteria="","",IF(ISNUMBER(SEARCH(Recherche!_xlnm.Criteria,C83)),IF(MAX($A$9:$A82)&gt;=1,MAX($A$9:$A82)+1,1),""))</f>
        <v/>
      </c>
      <c r="B83" s="33" t="s">
        <v>6</v>
      </c>
      <c r="C83" s="33" t="s">
        <v>219</v>
      </c>
      <c r="D83" s="1"/>
      <c r="E83">
        <v>75</v>
      </c>
      <c r="F83" t="str">
        <f t="shared" si="2"/>
        <v/>
      </c>
    </row>
    <row r="84" spans="1:6" x14ac:dyDescent="0.2">
      <c r="A84" s="1" t="str">
        <f>IF(Recherche!_xlnm.Criteria="","",IF(ISNUMBER(SEARCH(Recherche!_xlnm.Criteria,C84)),IF(MAX($A$9:$A83)&gt;=1,MAX($A$9:$A83)+1,1),""))</f>
        <v/>
      </c>
      <c r="B84" s="35" t="s">
        <v>222</v>
      </c>
      <c r="C84" s="35" t="s">
        <v>223</v>
      </c>
      <c r="D84" s="1"/>
      <c r="E84">
        <v>76</v>
      </c>
      <c r="F84" t="str">
        <f t="shared" si="2"/>
        <v/>
      </c>
    </row>
    <row r="85" spans="1:6" x14ac:dyDescent="0.2">
      <c r="A85" s="1" t="str">
        <f>IF(Recherche!_xlnm.Criteria="","",IF(ISNUMBER(SEARCH(Recherche!_xlnm.Criteria,C85)),IF(MAX($A$9:$A84)&gt;=1,MAX($A$9:$A84)+1,1),""))</f>
        <v/>
      </c>
      <c r="B85" s="33" t="s">
        <v>251</v>
      </c>
      <c r="C85" s="33" t="s">
        <v>215</v>
      </c>
      <c r="D85" s="1"/>
      <c r="E85">
        <v>77</v>
      </c>
      <c r="F85" t="str">
        <f t="shared" si="2"/>
        <v/>
      </c>
    </row>
    <row r="86" spans="1:6" x14ac:dyDescent="0.2">
      <c r="A86" s="1" t="str">
        <f>IF(Recherche!_xlnm.Criteria="","",IF(ISNUMBER(SEARCH(Recherche!_xlnm.Criteria,C86)),IF(MAX($A$9:$A85)&gt;=1,MAX($A$9:$A85)+1,1),""))</f>
        <v/>
      </c>
      <c r="B86" s="33" t="s">
        <v>7</v>
      </c>
      <c r="C86" s="33" t="s">
        <v>220</v>
      </c>
      <c r="D86" s="1"/>
      <c r="E86">
        <v>78</v>
      </c>
      <c r="F86" t="str">
        <f t="shared" si="2"/>
        <v/>
      </c>
    </row>
    <row r="87" spans="1:6" x14ac:dyDescent="0.2">
      <c r="A87" s="1" t="str">
        <f>IF(Recherche!_xlnm.Criteria="","",IF(ISNUMBER(SEARCH(Recherche!_xlnm.Criteria,C87)),IF(MAX($A$9:$A86)&gt;=1,MAX($A$9:$A86)+1,1),""))</f>
        <v/>
      </c>
      <c r="B87" s="33" t="s">
        <v>261</v>
      </c>
      <c r="C87" s="33" t="s">
        <v>174</v>
      </c>
      <c r="D87" s="1"/>
      <c r="E87">
        <v>79</v>
      </c>
      <c r="F87" t="str">
        <f t="shared" si="2"/>
        <v/>
      </c>
    </row>
    <row r="88" spans="1:6" x14ac:dyDescent="0.2">
      <c r="A88" s="1" t="str">
        <f>IF(Recherche!_xlnm.Criteria="","",IF(ISNUMBER(SEARCH(Recherche!_xlnm.Criteria,C88)),IF(MAX($A$9:$A87)&gt;=1,MAX($A$9:$A87)+1,1),""))</f>
        <v/>
      </c>
      <c r="B88" s="33" t="s">
        <v>270</v>
      </c>
      <c r="C88" s="33" t="s">
        <v>188</v>
      </c>
      <c r="D88" s="1"/>
      <c r="E88">
        <v>80</v>
      </c>
      <c r="F88" t="str">
        <f t="shared" si="2"/>
        <v/>
      </c>
    </row>
    <row r="89" spans="1:6" x14ac:dyDescent="0.2">
      <c r="A89" s="1" t="str">
        <f>IF(Recherche!_xlnm.Criteria="","",IF(ISNUMBER(SEARCH(Recherche!_xlnm.Criteria,C89)),IF(MAX($A$9:$A88)&gt;=1,MAX($A$9:$A88)+1,1),""))</f>
        <v/>
      </c>
      <c r="B89" s="33" t="s">
        <v>262</v>
      </c>
      <c r="C89" s="33" t="s">
        <v>175</v>
      </c>
      <c r="D89" s="1"/>
      <c r="E89">
        <v>81</v>
      </c>
      <c r="F89" t="str">
        <f t="shared" si="2"/>
        <v/>
      </c>
    </row>
    <row r="90" spans="1:6" x14ac:dyDescent="0.2">
      <c r="A90" s="1" t="str">
        <f>IF(Recherche!_xlnm.Criteria="","",IF(ISNUMBER(SEARCH(Recherche!_xlnm.Criteria,C90)),IF(MAX($A$9:$A89)&gt;=1,MAX($A$9:$A89)+1,1),""))</f>
        <v/>
      </c>
      <c r="B90" s="33" t="s">
        <v>264</v>
      </c>
      <c r="C90" s="33" t="s">
        <v>179</v>
      </c>
      <c r="D90" s="1"/>
      <c r="E90">
        <v>82</v>
      </c>
      <c r="F90" t="str">
        <f t="shared" si="2"/>
        <v/>
      </c>
    </row>
    <row r="91" spans="1:6" x14ac:dyDescent="0.2">
      <c r="A91" s="1" t="str">
        <f>IF(Recherche!_xlnm.Criteria="","",IF(ISNUMBER(SEARCH(Recherche!_xlnm.Criteria,C91)),IF(MAX($A$9:$A90)&gt;=1,MAX($A$9:$A90)+1,1),""))</f>
        <v/>
      </c>
      <c r="B91" s="35" t="s">
        <v>18</v>
      </c>
      <c r="C91" s="35" t="s">
        <v>180</v>
      </c>
      <c r="D91" s="1"/>
      <c r="E91">
        <v>83</v>
      </c>
      <c r="F91" t="str">
        <f t="shared" si="2"/>
        <v/>
      </c>
    </row>
    <row r="92" spans="1:6" x14ac:dyDescent="0.2">
      <c r="A92" s="1" t="str">
        <f>IF(Recherche!_xlnm.Criteria="","",IF(ISNUMBER(SEARCH(Recherche!_xlnm.Criteria,C92)),IF(MAX($A$9:$A91)&gt;=1,MAX($A$9:$A91)+1,1),""))</f>
        <v/>
      </c>
      <c r="B92" s="33" t="s">
        <v>265</v>
      </c>
      <c r="C92" s="33" t="s">
        <v>181</v>
      </c>
      <c r="D92" s="1"/>
      <c r="E92">
        <v>84</v>
      </c>
      <c r="F92" t="str">
        <f t="shared" si="2"/>
        <v/>
      </c>
    </row>
    <row r="93" spans="1:6" x14ac:dyDescent="0.2">
      <c r="A93" s="1" t="str">
        <f>IF(Recherche!_xlnm.Criteria="","",IF(ISNUMBER(SEARCH(Recherche!_xlnm.Criteria,C93)),IF(MAX($A$9:$A92)&gt;=1,MAX($A$9:$A92)+1,1),""))</f>
        <v/>
      </c>
      <c r="B93" s="33" t="s">
        <v>225</v>
      </c>
      <c r="C93" s="33" t="s">
        <v>182</v>
      </c>
      <c r="D93" s="1"/>
      <c r="E93">
        <v>85</v>
      </c>
      <c r="F93" t="str">
        <f t="shared" si="2"/>
        <v/>
      </c>
    </row>
    <row r="94" spans="1:6" ht="22.5" x14ac:dyDescent="0.2">
      <c r="A94" s="1" t="str">
        <f>IF(Recherche!_xlnm.Criteria="","",IF(ISNUMBER(SEARCH(Recherche!_xlnm.Criteria,C94)),IF(MAX($A$9:$A93)&gt;=1,MAX($A$9:$A93)+1,1),""))</f>
        <v/>
      </c>
      <c r="B94" s="33" t="s">
        <v>268</v>
      </c>
      <c r="C94" s="33" t="s">
        <v>186</v>
      </c>
      <c r="D94" s="1"/>
      <c r="E94">
        <v>86</v>
      </c>
      <c r="F94" t="str">
        <f t="shared" si="2"/>
        <v/>
      </c>
    </row>
    <row r="95" spans="1:6" x14ac:dyDescent="0.2">
      <c r="A95" s="1" t="str">
        <f>IF(Recherche!_xlnm.Criteria="","",IF(ISNUMBER(SEARCH(Recherche!_xlnm.Criteria,C95)),IF(MAX($A$9:$A94)&gt;=1,MAX($A$9:$A94)+1,1),""))</f>
        <v/>
      </c>
      <c r="B95" s="33" t="s">
        <v>267</v>
      </c>
      <c r="C95" s="33" t="s">
        <v>184</v>
      </c>
      <c r="D95" s="1"/>
      <c r="E95">
        <v>87</v>
      </c>
      <c r="F95" t="str">
        <f t="shared" si="2"/>
        <v/>
      </c>
    </row>
    <row r="96" spans="1:6" x14ac:dyDescent="0.2">
      <c r="A96" s="1" t="str">
        <f>IF(Recherche!_xlnm.Criteria="","",IF(ISNUMBER(SEARCH(Recherche!_xlnm.Criteria,C96)),IF(MAX($A$9:$A95)&gt;=1,MAX($A$9:$A95)+1,1),""))</f>
        <v/>
      </c>
      <c r="B96" s="33" t="s">
        <v>4</v>
      </c>
      <c r="C96" s="33" t="s">
        <v>4</v>
      </c>
      <c r="D96" s="1"/>
      <c r="E96">
        <v>88</v>
      </c>
      <c r="F96" t="str">
        <f t="shared" si="2"/>
        <v/>
      </c>
    </row>
    <row r="97" spans="1:6" x14ac:dyDescent="0.2">
      <c r="A97" s="1" t="str">
        <f>IF(Recherche!_xlnm.Criteria="","",IF(ISNUMBER(SEARCH(Recherche!_xlnm.Criteria,C97)),IF(MAX($A$9:$A96)&gt;=1,MAX($A$9:$A96)+1,1),""))</f>
        <v/>
      </c>
      <c r="B97" s="33" t="s">
        <v>247</v>
      </c>
      <c r="C97" s="33" t="s">
        <v>154</v>
      </c>
      <c r="D97" s="1"/>
      <c r="E97">
        <v>89</v>
      </c>
      <c r="F97" t="str">
        <f t="shared" si="2"/>
        <v/>
      </c>
    </row>
    <row r="98" spans="1:6" x14ac:dyDescent="0.2">
      <c r="A98" s="1" t="str">
        <f>IF(Recherche!_xlnm.Criteria="","",IF(ISNUMBER(SEARCH(Recherche!_xlnm.Criteria,C98)),IF(MAX($A$9:$A97)&gt;=1,MAX($A$9:$A97)+1,1),""))</f>
        <v/>
      </c>
      <c r="B98" s="33" t="s">
        <v>269</v>
      </c>
      <c r="C98" s="33" t="s">
        <v>187</v>
      </c>
      <c r="D98" s="1"/>
      <c r="E98">
        <v>90</v>
      </c>
      <c r="F98" t="str">
        <f t="shared" si="2"/>
        <v/>
      </c>
    </row>
    <row r="99" spans="1:6" x14ac:dyDescent="0.2">
      <c r="A99" s="1" t="str">
        <f>IF(Recherche!_xlnm.Criteria="","",IF(ISNUMBER(SEARCH(Recherche!_xlnm.Criteria,C99)),IF(MAX($A$9:$A98)&gt;=1,MAX($A$9:$A98)+1,1),""))</f>
        <v/>
      </c>
      <c r="B99" s="33" t="s">
        <v>273</v>
      </c>
      <c r="C99" s="33" t="s">
        <v>193</v>
      </c>
      <c r="D99" s="1"/>
      <c r="E99">
        <v>91</v>
      </c>
      <c r="F99" t="str">
        <f t="shared" si="2"/>
        <v/>
      </c>
    </row>
    <row r="100" spans="1:6" x14ac:dyDescent="0.2">
      <c r="A100" s="1" t="str">
        <f>IF(Recherche!_xlnm.Criteria="","",IF(ISNUMBER(SEARCH(Recherche!_xlnm.Criteria,C100)),IF(MAX($A$9:$A99)&gt;=1,MAX($A$9:$A99)+1,1),""))</f>
        <v/>
      </c>
      <c r="B100" s="33" t="s">
        <v>217</v>
      </c>
      <c r="C100" s="33" t="s">
        <v>173</v>
      </c>
      <c r="D100" s="1"/>
      <c r="E100">
        <v>92</v>
      </c>
      <c r="F100" t="str">
        <f t="shared" si="2"/>
        <v/>
      </c>
    </row>
    <row r="101" spans="1:6" x14ac:dyDescent="0.2">
      <c r="A101" s="1" t="str">
        <f>IF(Recherche!_xlnm.Criteria="","",IF(ISNUMBER(SEARCH(Recherche!_xlnm.Criteria,C101)),IF(MAX($A$9:$A100)&gt;=1,MAX($A$9:$A100)+1,1),""))</f>
        <v/>
      </c>
      <c r="B101" s="33" t="s">
        <v>274</v>
      </c>
      <c r="C101" s="33" t="s">
        <v>194</v>
      </c>
      <c r="D101" s="1"/>
      <c r="E101">
        <v>93</v>
      </c>
      <c r="F101" t="str">
        <f t="shared" si="2"/>
        <v/>
      </c>
    </row>
    <row r="102" spans="1:6" x14ac:dyDescent="0.2">
      <c r="A102" s="1" t="str">
        <f>IF(Recherche!_xlnm.Criteria="","",IF(ISNUMBER(SEARCH(Recherche!_xlnm.Criteria,C102)),IF(MAX($A$9:$A101)&gt;=1,MAX($A$9:$A101)+1,1),""))</f>
        <v/>
      </c>
      <c r="B102" s="33" t="s">
        <v>1</v>
      </c>
      <c r="C102" s="33" t="s">
        <v>201</v>
      </c>
      <c r="D102" s="1"/>
      <c r="E102">
        <v>94</v>
      </c>
      <c r="F102" t="str">
        <f t="shared" si="2"/>
        <v/>
      </c>
    </row>
    <row r="103" spans="1:6" x14ac:dyDescent="0.2">
      <c r="A103" s="1" t="str">
        <f>IF(Recherche!_xlnm.Criteria="","",IF(ISNUMBER(SEARCH(Recherche!_xlnm.Criteria,C103)),IF(MAX($A$9:$A102)&gt;=1,MAX($A$9:$A102)+1,1),""))</f>
        <v/>
      </c>
      <c r="B103" s="33" t="s">
        <v>529</v>
      </c>
      <c r="C103" s="33" t="s">
        <v>19</v>
      </c>
      <c r="D103" s="1"/>
      <c r="E103">
        <v>95</v>
      </c>
      <c r="F103" t="str">
        <f t="shared" si="2"/>
        <v/>
      </c>
    </row>
    <row r="104" spans="1:6" x14ac:dyDescent="0.2">
      <c r="A104" s="1" t="str">
        <f>IF(Recherche!_xlnm.Criteria="","",IF(ISNUMBER(SEARCH(Recherche!_xlnm.Criteria,C104)),IF(MAX($A$9:$A103)&gt;=1,MAX($A$9:$A103)+1,1),""))</f>
        <v/>
      </c>
      <c r="B104" s="33" t="s">
        <v>553</v>
      </c>
      <c r="C104" s="33" t="s">
        <v>573</v>
      </c>
      <c r="D104" s="1"/>
      <c r="E104">
        <v>96</v>
      </c>
      <c r="F104" t="str">
        <f t="shared" si="2"/>
        <v/>
      </c>
    </row>
    <row r="105" spans="1:6" x14ac:dyDescent="0.2">
      <c r="A105" s="1" t="str">
        <f>IF(Recherche!_xlnm.Criteria="","",IF(ISNUMBER(SEARCH(Recherche!_xlnm.Criteria,C105)),IF(MAX($A$9:$A104)&gt;=1,MAX($A$9:$A104)+1,1),""))</f>
        <v/>
      </c>
      <c r="B105" s="33" t="s">
        <v>278</v>
      </c>
      <c r="C105" s="33" t="s">
        <v>231</v>
      </c>
      <c r="D105" s="1"/>
      <c r="E105">
        <v>97</v>
      </c>
      <c r="F105" t="str">
        <f t="shared" ref="F105:F136" si="3">IF(E105&gt;$E$7,"",VLOOKUP(E105,$A$9:$B$196,2,FALSE))</f>
        <v/>
      </c>
    </row>
    <row r="106" spans="1:6" x14ac:dyDescent="0.2">
      <c r="A106" s="1" t="str">
        <f>IF(Recherche!_xlnm.Criteria="","",IF(ISNUMBER(SEARCH(Recherche!_xlnm.Criteria,C106)),IF(MAX($A$9:$A105)&gt;=1,MAX($A$9:$A105)+1,1),""))</f>
        <v/>
      </c>
      <c r="B106" s="33" t="s">
        <v>280</v>
      </c>
      <c r="C106" s="33" t="s">
        <v>572</v>
      </c>
      <c r="D106" s="1"/>
      <c r="E106">
        <v>98</v>
      </c>
      <c r="F106" t="str">
        <f t="shared" si="3"/>
        <v/>
      </c>
    </row>
    <row r="107" spans="1:6" x14ac:dyDescent="0.2">
      <c r="A107" s="1" t="str">
        <f>IF(Recherche!_xlnm.Criteria="","",IF(ISNUMBER(SEARCH(Recherche!_xlnm.Criteria,C107)),IF(MAX($A$9:$A106)&gt;=1,MAX($A$9:$A106)+1,1),""))</f>
        <v/>
      </c>
      <c r="B107" s="33" t="s">
        <v>281</v>
      </c>
      <c r="C107" s="33" t="s">
        <v>209</v>
      </c>
      <c r="D107" s="1"/>
      <c r="E107">
        <v>99</v>
      </c>
      <c r="F107" t="str">
        <f t="shared" si="3"/>
        <v/>
      </c>
    </row>
    <row r="108" spans="1:6" x14ac:dyDescent="0.2">
      <c r="A108" s="1" t="str">
        <f>IF(Recherche!_xlnm.Criteria="","",IF(ISNUMBER(SEARCH(Recherche!_xlnm.Criteria,C108)),IF(MAX($A$9:$A107)&gt;=1,MAX($A$9:$A107)+1,1),""))</f>
        <v/>
      </c>
      <c r="B108" s="33" t="s">
        <v>232</v>
      </c>
      <c r="C108" s="33" t="s">
        <v>121</v>
      </c>
      <c r="D108" s="1"/>
      <c r="E108">
        <v>100</v>
      </c>
      <c r="F108" t="str">
        <f t="shared" si="3"/>
        <v/>
      </c>
    </row>
    <row r="109" spans="1:6" x14ac:dyDescent="0.2">
      <c r="A109" s="1" t="str">
        <f>IF(Recherche!_xlnm.Criteria="","",IF(ISNUMBER(SEARCH(Recherche!_xlnm.Criteria,C109)),IF(MAX($A$9:$A108)&gt;=1,MAX($A$9:$A108)+1,1),""))</f>
        <v/>
      </c>
      <c r="B109" s="41" t="s">
        <v>296</v>
      </c>
      <c r="C109" s="33" t="s">
        <v>311</v>
      </c>
      <c r="D109" s="1"/>
      <c r="E109">
        <v>101</v>
      </c>
      <c r="F109" t="str">
        <f t="shared" si="3"/>
        <v/>
      </c>
    </row>
    <row r="110" spans="1:6" x14ac:dyDescent="0.2">
      <c r="A110" s="1" t="str">
        <f>IF(Recherche!_xlnm.Criteria="","",IF(ISNUMBER(SEARCH(Recherche!_xlnm.Criteria,C110)),IF(MAX($A$9:$A109)&gt;=1,MAX($A$9:$A109)+1,1),""))</f>
        <v/>
      </c>
      <c r="B110" s="41" t="s">
        <v>295</v>
      </c>
      <c r="C110" s="33" t="s">
        <v>312</v>
      </c>
      <c r="D110" s="1"/>
      <c r="E110">
        <v>102</v>
      </c>
      <c r="F110" t="str">
        <f t="shared" si="3"/>
        <v/>
      </c>
    </row>
    <row r="111" spans="1:6" x14ac:dyDescent="0.2">
      <c r="A111" s="1" t="str">
        <f>IF(Recherche!_xlnm.Criteria="","",IF(ISNUMBER(SEARCH(Recherche!_xlnm.Criteria,C111)),IF(MAX($A$9:$A110)&gt;=1,MAX($A$9:$A110)+1,1),""))</f>
        <v/>
      </c>
      <c r="B111" s="41" t="s">
        <v>297</v>
      </c>
      <c r="C111" s="33" t="s">
        <v>310</v>
      </c>
      <c r="D111" s="1"/>
      <c r="E111">
        <v>103</v>
      </c>
      <c r="F111" t="str">
        <f t="shared" si="3"/>
        <v/>
      </c>
    </row>
    <row r="112" spans="1:6" x14ac:dyDescent="0.2">
      <c r="A112" s="1" t="str">
        <f>IF(Recherche!_xlnm.Criteria="","",IF(ISNUMBER(SEARCH(Recherche!_xlnm.Criteria,C112)),IF(MAX($A$9:$A111)&gt;=1,MAX($A$9:$A111)+1,1),""))</f>
        <v/>
      </c>
      <c r="B112" s="41" t="s">
        <v>298</v>
      </c>
      <c r="C112" s="33" t="s">
        <v>313</v>
      </c>
      <c r="D112" s="1"/>
      <c r="E112">
        <v>104</v>
      </c>
      <c r="F112" t="str">
        <f t="shared" si="3"/>
        <v/>
      </c>
    </row>
    <row r="113" spans="1:6" x14ac:dyDescent="0.2">
      <c r="A113" s="1" t="str">
        <f>IF(Recherche!_xlnm.Criteria="","",IF(ISNUMBER(SEARCH(Recherche!_xlnm.Criteria,C113)),IF(MAX($A$9:$A112)&gt;=1,MAX($A$9:$A112)+1,1),""))</f>
        <v/>
      </c>
      <c r="B113" s="41" t="s">
        <v>384</v>
      </c>
      <c r="C113" s="35" t="s">
        <v>314</v>
      </c>
      <c r="D113" s="1"/>
      <c r="E113">
        <v>105</v>
      </c>
      <c r="F113" t="str">
        <f t="shared" si="3"/>
        <v/>
      </c>
    </row>
    <row r="114" spans="1:6" x14ac:dyDescent="0.2">
      <c r="A114" s="1" t="str">
        <f>IF(Recherche!_xlnm.Criteria="","",IF(ISNUMBER(SEARCH(Recherche!_xlnm.Criteria,C114)),IF(MAX($A$9:$A113)&gt;=1,MAX($A$9:$A113)+1,1),""))</f>
        <v/>
      </c>
      <c r="B114" s="41" t="s">
        <v>385</v>
      </c>
      <c r="C114" s="35" t="s">
        <v>386</v>
      </c>
      <c r="D114" s="1"/>
      <c r="E114">
        <v>106</v>
      </c>
      <c r="F114" t="str">
        <f t="shared" si="3"/>
        <v/>
      </c>
    </row>
    <row r="115" spans="1:6" x14ac:dyDescent="0.2">
      <c r="A115" s="1" t="str">
        <f>IF(Recherche!_xlnm.Criteria="","",IF(ISNUMBER(SEARCH(Recherche!_xlnm.Criteria,C115)),IF(MAX($A$9:$A114)&gt;=1,MAX($A$9:$A114)+1,1),""))</f>
        <v/>
      </c>
      <c r="B115" s="41" t="s">
        <v>472</v>
      </c>
      <c r="C115" s="35" t="s">
        <v>473</v>
      </c>
      <c r="D115" s="1"/>
      <c r="E115">
        <v>107</v>
      </c>
      <c r="F115" t="str">
        <f t="shared" si="3"/>
        <v/>
      </c>
    </row>
    <row r="116" spans="1:6" x14ac:dyDescent="0.2">
      <c r="A116" s="1" t="str">
        <f>IF(Recherche!_xlnm.Criteria="","",IF(ISNUMBER(SEARCH(Recherche!_xlnm.Criteria,C116)),IF(MAX($A$9:$A115)&gt;=1,MAX($A$9:$A115)+1,1),""))</f>
        <v/>
      </c>
      <c r="B116" s="41" t="s">
        <v>316</v>
      </c>
      <c r="C116" s="33" t="s">
        <v>315</v>
      </c>
      <c r="D116" s="1"/>
      <c r="E116">
        <v>108</v>
      </c>
      <c r="F116" t="str">
        <f t="shared" si="3"/>
        <v/>
      </c>
    </row>
    <row r="117" spans="1:6" x14ac:dyDescent="0.2">
      <c r="A117" s="1" t="str">
        <f>IF(Recherche!_xlnm.Criteria="","",IF(ISNUMBER(SEARCH(Recherche!_xlnm.Criteria,C117)),IF(MAX($A$9:$A116)&gt;=1,MAX($A$9:$A116)+1,1),""))</f>
        <v/>
      </c>
      <c r="B117" s="41" t="s">
        <v>317</v>
      </c>
      <c r="C117" s="33" t="s">
        <v>318</v>
      </c>
      <c r="D117" s="1"/>
      <c r="E117">
        <v>109</v>
      </c>
      <c r="F117" t="str">
        <f t="shared" si="3"/>
        <v/>
      </c>
    </row>
    <row r="118" spans="1:6" x14ac:dyDescent="0.2">
      <c r="A118" s="1" t="str">
        <f>IF(Recherche!_xlnm.Criteria="","",IF(ISNUMBER(SEARCH(Recherche!_xlnm.Criteria,C118)),IF(MAX($A$9:$A117)&gt;=1,MAX($A$9:$A117)+1,1),""))</f>
        <v/>
      </c>
      <c r="B118" s="41" t="s">
        <v>319</v>
      </c>
      <c r="C118" s="33" t="s">
        <v>319</v>
      </c>
      <c r="D118" s="1"/>
      <c r="E118">
        <v>110</v>
      </c>
      <c r="F118" t="str">
        <f t="shared" si="3"/>
        <v/>
      </c>
    </row>
    <row r="119" spans="1:6" x14ac:dyDescent="0.2">
      <c r="A119" s="1" t="str">
        <f>IF(Recherche!_xlnm.Criteria="","",IF(ISNUMBER(SEARCH(Recherche!_xlnm.Criteria,C119)),IF(MAX($A$9:$A118)&gt;=1,MAX($A$9:$A118)+1,1),""))</f>
        <v/>
      </c>
      <c r="B119" s="41" t="s">
        <v>320</v>
      </c>
      <c r="C119" s="33" t="s">
        <v>320</v>
      </c>
      <c r="D119" s="1"/>
      <c r="E119">
        <v>111</v>
      </c>
      <c r="F119" t="str">
        <f t="shared" si="3"/>
        <v/>
      </c>
    </row>
    <row r="120" spans="1:6" x14ac:dyDescent="0.2">
      <c r="A120" s="1" t="str">
        <f>IF(Recherche!_xlnm.Criteria="","",IF(ISNUMBER(SEARCH(Recherche!_xlnm.Criteria,C120)),IF(MAX($A$9:$A119)&gt;=1,MAX($A$9:$A119)+1,1),""))</f>
        <v/>
      </c>
      <c r="B120" s="41" t="s">
        <v>327</v>
      </c>
      <c r="C120" s="33" t="s">
        <v>320</v>
      </c>
      <c r="D120" s="1"/>
      <c r="E120">
        <v>112</v>
      </c>
      <c r="F120" t="str">
        <f t="shared" si="3"/>
        <v/>
      </c>
    </row>
    <row r="121" spans="1:6" x14ac:dyDescent="0.2">
      <c r="A121" s="1" t="str">
        <f>IF(Recherche!_xlnm.Criteria="","",IF(ISNUMBER(SEARCH(Recherche!_xlnm.Criteria,C121)),IF(MAX($A$9:$A120)&gt;=1,MAX($A$9:$A120)+1,1),""))</f>
        <v/>
      </c>
      <c r="B121" s="41" t="s">
        <v>328</v>
      </c>
      <c r="C121" s="33" t="s">
        <v>321</v>
      </c>
      <c r="D121" s="1"/>
      <c r="E121">
        <v>113</v>
      </c>
      <c r="F121" t="str">
        <f t="shared" si="3"/>
        <v/>
      </c>
    </row>
    <row r="122" spans="1:6" x14ac:dyDescent="0.2">
      <c r="A122" s="1" t="str">
        <f>IF(Recherche!_xlnm.Criteria="","",IF(ISNUMBER(SEARCH(Recherche!_xlnm.Criteria,C122)),IF(MAX($A$9:$A121)&gt;=1,MAX($A$9:$A121)+1,1),""))</f>
        <v/>
      </c>
      <c r="B122" s="41" t="s">
        <v>329</v>
      </c>
      <c r="C122" s="33" t="s">
        <v>322</v>
      </c>
      <c r="D122" s="1"/>
      <c r="E122">
        <v>114</v>
      </c>
      <c r="F122" t="str">
        <f t="shared" si="3"/>
        <v/>
      </c>
    </row>
    <row r="123" spans="1:6" x14ac:dyDescent="0.2">
      <c r="A123" s="1" t="str">
        <f>IF(Recherche!_xlnm.Criteria="","",IF(ISNUMBER(SEARCH(Recherche!_xlnm.Criteria,C123)),IF(MAX($A$9:$A122)&gt;=1,MAX($A$9:$A122)+1,1),""))</f>
        <v/>
      </c>
      <c r="B123" s="41" t="s">
        <v>330</v>
      </c>
      <c r="C123" s="33" t="s">
        <v>323</v>
      </c>
      <c r="D123" s="1"/>
      <c r="E123">
        <v>115</v>
      </c>
      <c r="F123" t="str">
        <f t="shared" si="3"/>
        <v/>
      </c>
    </row>
    <row r="124" spans="1:6" x14ac:dyDescent="0.2">
      <c r="A124" s="1" t="str">
        <f>IF(Recherche!_xlnm.Criteria="","",IF(ISNUMBER(SEARCH(Recherche!_xlnm.Criteria,C124)),IF(MAX($A$9:$A123)&gt;=1,MAX($A$9:$A123)+1,1),""))</f>
        <v/>
      </c>
      <c r="B124" s="41" t="s">
        <v>331</v>
      </c>
      <c r="C124" s="33" t="s">
        <v>324</v>
      </c>
      <c r="D124" s="1"/>
      <c r="E124">
        <v>116</v>
      </c>
      <c r="F124" t="str">
        <f t="shared" si="3"/>
        <v/>
      </c>
    </row>
    <row r="125" spans="1:6" x14ac:dyDescent="0.2">
      <c r="A125" s="1" t="str">
        <f>IF(Recherche!_xlnm.Criteria="","",IF(ISNUMBER(SEARCH(Recherche!_xlnm.Criteria,C125)),IF(MAX($A$9:$A124)&gt;=1,MAX($A$9:$A124)+1,1),""))</f>
        <v/>
      </c>
      <c r="B125" s="41" t="s">
        <v>332</v>
      </c>
      <c r="C125" s="33" t="s">
        <v>325</v>
      </c>
      <c r="D125" s="1"/>
      <c r="E125">
        <v>117</v>
      </c>
      <c r="F125" t="str">
        <f t="shared" si="3"/>
        <v/>
      </c>
    </row>
    <row r="126" spans="1:6" x14ac:dyDescent="0.2">
      <c r="A126" s="1" t="str">
        <f>IF(Recherche!_xlnm.Criteria="","",IF(ISNUMBER(SEARCH(Recherche!_xlnm.Criteria,C126)),IF(MAX($A$9:$A125)&gt;=1,MAX($A$9:$A125)+1,1),""))</f>
        <v/>
      </c>
      <c r="B126" s="41" t="s">
        <v>333</v>
      </c>
      <c r="C126" s="33" t="s">
        <v>326</v>
      </c>
      <c r="D126" s="1"/>
      <c r="E126">
        <v>118</v>
      </c>
      <c r="F126" t="str">
        <f t="shared" si="3"/>
        <v/>
      </c>
    </row>
    <row r="127" spans="1:6" x14ac:dyDescent="0.2">
      <c r="A127" s="1" t="str">
        <f>IF(Recherche!_xlnm.Criteria="","",IF(ISNUMBER(SEARCH(Recherche!_xlnm.Criteria,C127)),IF(MAX($A$9:$A126)&gt;=1,MAX($A$9:$A126)+1,1),""))</f>
        <v/>
      </c>
      <c r="B127" s="41" t="s">
        <v>334</v>
      </c>
      <c r="C127" s="33" t="s">
        <v>335</v>
      </c>
      <c r="D127" s="1"/>
      <c r="E127">
        <v>119</v>
      </c>
      <c r="F127" t="str">
        <f t="shared" si="3"/>
        <v/>
      </c>
    </row>
    <row r="128" spans="1:6" x14ac:dyDescent="0.2">
      <c r="A128" s="1" t="str">
        <f>IF(Recherche!_xlnm.Criteria="","",IF(ISNUMBER(SEARCH(Recherche!_xlnm.Criteria,C128)),IF(MAX($A$9:$A127)&gt;=1,MAX($A$9:$A127)+1,1),""))</f>
        <v/>
      </c>
      <c r="B128" s="41" t="s">
        <v>336</v>
      </c>
      <c r="C128" s="33" t="s">
        <v>338</v>
      </c>
      <c r="D128" s="1"/>
      <c r="E128">
        <v>120</v>
      </c>
      <c r="F128" t="str">
        <f t="shared" si="3"/>
        <v/>
      </c>
    </row>
    <row r="129" spans="1:6" ht="22.5" x14ac:dyDescent="0.2">
      <c r="A129" s="1" t="str">
        <f>IF(Recherche!_xlnm.Criteria="","",IF(ISNUMBER(SEARCH(Recherche!_xlnm.Criteria,C129)),IF(MAX($A$9:$A128)&gt;=1,MAX($A$9:$A128)+1,1),""))</f>
        <v/>
      </c>
      <c r="B129" s="41" t="s">
        <v>337</v>
      </c>
      <c r="C129" s="33" t="s">
        <v>339</v>
      </c>
      <c r="D129" s="1"/>
      <c r="E129">
        <v>121</v>
      </c>
      <c r="F129" t="str">
        <f t="shared" si="3"/>
        <v/>
      </c>
    </row>
    <row r="130" spans="1:6" x14ac:dyDescent="0.2">
      <c r="A130" s="1" t="str">
        <f>IF(Recherche!_xlnm.Criteria="","",IF(ISNUMBER(SEARCH(Recherche!_xlnm.Criteria,C130)),IF(MAX($A$9:$A129)&gt;=1,MAX($A$9:$A129)+1,1),""))</f>
        <v/>
      </c>
      <c r="B130" s="41" t="s">
        <v>363</v>
      </c>
      <c r="C130" s="33" t="s">
        <v>363</v>
      </c>
      <c r="D130" s="1"/>
      <c r="E130">
        <v>122</v>
      </c>
      <c r="F130" t="str">
        <f t="shared" si="3"/>
        <v/>
      </c>
    </row>
    <row r="131" spans="1:6" x14ac:dyDescent="0.2">
      <c r="A131" s="1" t="str">
        <f>IF(Recherche!_xlnm.Criteria="","",IF(ISNUMBER(SEARCH(Recherche!_xlnm.Criteria,C131)),IF(MAX($A$9:$A130)&gt;=1,MAX($A$9:$A130)+1,1),""))</f>
        <v/>
      </c>
      <c r="B131" s="41" t="s">
        <v>382</v>
      </c>
      <c r="C131" s="33" t="s">
        <v>382</v>
      </c>
      <c r="D131" s="1"/>
      <c r="E131">
        <v>123</v>
      </c>
      <c r="F131" t="str">
        <f t="shared" si="3"/>
        <v/>
      </c>
    </row>
    <row r="132" spans="1:6" x14ac:dyDescent="0.2">
      <c r="A132" s="1" t="str">
        <f>IF(Recherche!_xlnm.Criteria="","",IF(ISNUMBER(SEARCH(Recherche!_xlnm.Criteria,C132)),IF(MAX($A$9:$A131)&gt;=1,MAX($A$9:$A131)+1,1),""))</f>
        <v/>
      </c>
      <c r="B132" s="41" t="s">
        <v>364</v>
      </c>
      <c r="C132" s="33" t="s">
        <v>537</v>
      </c>
      <c r="D132" s="1"/>
      <c r="E132">
        <v>124</v>
      </c>
      <c r="F132" t="str">
        <f t="shared" si="3"/>
        <v/>
      </c>
    </row>
    <row r="133" spans="1:6" x14ac:dyDescent="0.2">
      <c r="A133" s="1" t="str">
        <f>IF(Recherche!_xlnm.Criteria="","",IF(ISNUMBER(SEARCH(Recherche!_xlnm.Criteria,C133)),IF(MAX($A$9:$A132)&gt;=1,MAX($A$9:$A132)+1,1),""))</f>
        <v/>
      </c>
      <c r="B133" s="41" t="s">
        <v>365</v>
      </c>
      <c r="C133" s="33" t="s">
        <v>388</v>
      </c>
      <c r="D133" s="1"/>
      <c r="E133">
        <v>125</v>
      </c>
      <c r="F133" t="str">
        <f t="shared" si="3"/>
        <v/>
      </c>
    </row>
    <row r="134" spans="1:6" x14ac:dyDescent="0.2">
      <c r="A134" s="1" t="str">
        <f>IF(Recherche!_xlnm.Criteria="","",IF(ISNUMBER(SEARCH(Recherche!_xlnm.Criteria,C134)),IF(MAX($A$9:$A133)&gt;=1,MAX($A$9:$A133)+1,1),""))</f>
        <v/>
      </c>
      <c r="B134" s="41" t="s">
        <v>367</v>
      </c>
      <c r="C134" s="33" t="s">
        <v>389</v>
      </c>
      <c r="D134" s="1"/>
      <c r="E134">
        <v>126</v>
      </c>
      <c r="F134" t="str">
        <f t="shared" si="3"/>
        <v/>
      </c>
    </row>
    <row r="135" spans="1:6" x14ac:dyDescent="0.2">
      <c r="A135" s="1" t="str">
        <f>IF(Recherche!_xlnm.Criteria="","",IF(ISNUMBER(SEARCH(Recherche!_xlnm.Criteria,C135)),IF(MAX($A$9:$A134)&gt;=1,MAX($A$9:$A134)+1,1),""))</f>
        <v/>
      </c>
      <c r="B135" s="41" t="s">
        <v>366</v>
      </c>
      <c r="C135" s="33" t="s">
        <v>390</v>
      </c>
      <c r="D135" s="1"/>
      <c r="E135">
        <v>127</v>
      </c>
      <c r="F135" t="str">
        <f t="shared" si="3"/>
        <v/>
      </c>
    </row>
    <row r="136" spans="1:6" ht="22.5" x14ac:dyDescent="0.2">
      <c r="A136" s="1" t="str">
        <f>IF(Recherche!_xlnm.Criteria="","",IF(ISNUMBER(SEARCH(Recherche!_xlnm.Criteria,C136)),IF(MAX($A$9:$A135)&gt;=1,MAX($A$9:$A135)+1,1),""))</f>
        <v/>
      </c>
      <c r="B136" s="41" t="s">
        <v>380</v>
      </c>
      <c r="C136" s="33" t="s">
        <v>391</v>
      </c>
      <c r="D136" s="1"/>
      <c r="E136">
        <v>128</v>
      </c>
      <c r="F136" t="str">
        <f t="shared" si="3"/>
        <v/>
      </c>
    </row>
    <row r="137" spans="1:6" ht="22.5" x14ac:dyDescent="0.2">
      <c r="A137" s="1" t="str">
        <f>IF(Recherche!_xlnm.Criteria="","",IF(ISNUMBER(SEARCH(Recherche!_xlnm.Criteria,C137)),IF(MAX($A$9:$A136)&gt;=1,MAX($A$9:$A136)+1,1),""))</f>
        <v/>
      </c>
      <c r="B137" s="41" t="s">
        <v>368</v>
      </c>
      <c r="C137" s="33" t="s">
        <v>418</v>
      </c>
      <c r="D137" s="1"/>
      <c r="E137">
        <v>129</v>
      </c>
      <c r="F137" t="str">
        <f t="shared" ref="F137:F168" si="4">IF(E137&gt;$E$7,"",VLOOKUP(E137,$A$9:$B$196,2,FALSE))</f>
        <v/>
      </c>
    </row>
    <row r="138" spans="1:6" ht="22.5" x14ac:dyDescent="0.2">
      <c r="A138" s="1" t="str">
        <f>IF(Recherche!_xlnm.Criteria="","",IF(ISNUMBER(SEARCH(Recherche!_xlnm.Criteria,C138)),IF(MAX($A$9:$A137)&gt;=1,MAX($A$9:$A137)+1,1),""))</f>
        <v/>
      </c>
      <c r="B138" s="41" t="s">
        <v>369</v>
      </c>
      <c r="C138" s="33" t="s">
        <v>392</v>
      </c>
      <c r="D138" s="1"/>
      <c r="E138">
        <v>130</v>
      </c>
      <c r="F138" t="str">
        <f t="shared" si="4"/>
        <v/>
      </c>
    </row>
    <row r="139" spans="1:6" ht="22.5" x14ac:dyDescent="0.2">
      <c r="A139" s="1" t="str">
        <f>IF(Recherche!_xlnm.Criteria="","",IF(ISNUMBER(SEARCH(Recherche!_xlnm.Criteria,C139)),IF(MAX($A$9:$A138)&gt;=1,MAX($A$9:$A138)+1,1),""))</f>
        <v/>
      </c>
      <c r="B139" s="41" t="s">
        <v>370</v>
      </c>
      <c r="C139" s="52" t="s">
        <v>393</v>
      </c>
      <c r="D139" s="1"/>
      <c r="E139">
        <v>131</v>
      </c>
      <c r="F139" t="str">
        <f t="shared" si="4"/>
        <v/>
      </c>
    </row>
    <row r="140" spans="1:6" x14ac:dyDescent="0.2">
      <c r="A140" s="1" t="str">
        <f>IF(Recherche!_xlnm.Criteria="","",IF(ISNUMBER(SEARCH(Recherche!_xlnm.Criteria,C140)),IF(MAX($A$9:$A139)&gt;=1,MAX($A$9:$A139)+1,1),""))</f>
        <v/>
      </c>
      <c r="B140" s="41" t="s">
        <v>371</v>
      </c>
      <c r="C140" s="33" t="s">
        <v>394</v>
      </c>
      <c r="D140" s="1"/>
      <c r="E140">
        <v>132</v>
      </c>
      <c r="F140" t="str">
        <f t="shared" si="4"/>
        <v/>
      </c>
    </row>
    <row r="141" spans="1:6" ht="22.5" x14ac:dyDescent="0.2">
      <c r="A141" s="1" t="str">
        <f>IF(Recherche!_xlnm.Criteria="","",IF(ISNUMBER(SEARCH(Recherche!_xlnm.Criteria,C141)),IF(MAX($A$9:$A140)&gt;=1,MAX($A$9:$A140)+1,1),""))</f>
        <v/>
      </c>
      <c r="B141" s="41" t="s">
        <v>372</v>
      </c>
      <c r="C141" s="33" t="s">
        <v>395</v>
      </c>
      <c r="D141" s="1"/>
      <c r="E141">
        <v>133</v>
      </c>
      <c r="F141" t="str">
        <f t="shared" si="4"/>
        <v/>
      </c>
    </row>
    <row r="142" spans="1:6" ht="22.5" x14ac:dyDescent="0.2">
      <c r="A142" s="1" t="str">
        <f>IF(Recherche!_xlnm.Criteria="","",IF(ISNUMBER(SEARCH(Recherche!_xlnm.Criteria,C142)),IF(MAX($A$9:$A141)&gt;=1,MAX($A$9:$A141)+1,1),""))</f>
        <v/>
      </c>
      <c r="B142" s="41" t="s">
        <v>373</v>
      </c>
      <c r="C142" s="33" t="s">
        <v>400</v>
      </c>
      <c r="D142" s="1"/>
      <c r="E142">
        <v>134</v>
      </c>
      <c r="F142" t="str">
        <f t="shared" si="4"/>
        <v/>
      </c>
    </row>
    <row r="143" spans="1:6" x14ac:dyDescent="0.2">
      <c r="A143" s="1" t="str">
        <f>IF(Recherche!_xlnm.Criteria="","",IF(ISNUMBER(SEARCH(Recherche!_xlnm.Criteria,C143)),IF(MAX($A$9:$A142)&gt;=1,MAX($A$9:$A142)+1,1),""))</f>
        <v/>
      </c>
      <c r="B143" s="41" t="s">
        <v>396</v>
      </c>
      <c r="C143" s="33" t="s">
        <v>399</v>
      </c>
      <c r="D143" s="1"/>
      <c r="E143">
        <v>135</v>
      </c>
      <c r="F143" t="str">
        <f t="shared" si="4"/>
        <v/>
      </c>
    </row>
    <row r="144" spans="1:6" x14ac:dyDescent="0.2">
      <c r="A144" s="1" t="str">
        <f>IF(Recherche!_xlnm.Criteria="","",IF(ISNUMBER(SEARCH(Recherche!_xlnm.Criteria,C144)),IF(MAX($A$9:$A143)&gt;=1,MAX($A$9:$A143)+1,1),""))</f>
        <v/>
      </c>
      <c r="B144" s="41" t="s">
        <v>397</v>
      </c>
      <c r="C144" s="33" t="s">
        <v>398</v>
      </c>
      <c r="D144" s="1"/>
      <c r="E144">
        <v>136</v>
      </c>
      <c r="F144" t="str">
        <f t="shared" si="4"/>
        <v/>
      </c>
    </row>
    <row r="145" spans="1:6" x14ac:dyDescent="0.2">
      <c r="A145" s="1" t="str">
        <f>IF(Recherche!_xlnm.Criteria="","",IF(ISNUMBER(SEARCH(Recherche!_xlnm.Criteria,C145)),IF(MAX($A$9:$A144)&gt;=1,MAX($A$9:$A144)+1,1),""))</f>
        <v/>
      </c>
      <c r="B145" s="66" t="s">
        <v>477</v>
      </c>
      <c r="C145" s="66" t="s">
        <v>480</v>
      </c>
      <c r="D145" s="1"/>
      <c r="E145">
        <v>137</v>
      </c>
      <c r="F145" t="str">
        <f t="shared" si="4"/>
        <v/>
      </c>
    </row>
    <row r="146" spans="1:6" ht="22.5" x14ac:dyDescent="0.2">
      <c r="A146" s="1" t="str">
        <f>IF(Recherche!_xlnm.Criteria="","",IF(ISNUMBER(SEARCH(Recherche!_xlnm.Criteria,C146)),IF(MAX($A$9:$A145)&gt;=1,MAX($A$9:$A145)+1,1),""))</f>
        <v/>
      </c>
      <c r="B146" s="66" t="s">
        <v>481</v>
      </c>
      <c r="C146" s="66" t="s">
        <v>482</v>
      </c>
      <c r="D146" s="1"/>
      <c r="E146">
        <v>138</v>
      </c>
      <c r="F146" t="str">
        <f t="shared" si="4"/>
        <v/>
      </c>
    </row>
    <row r="147" spans="1:6" x14ac:dyDescent="0.2">
      <c r="A147" s="1" t="str">
        <f>IF(Recherche!_xlnm.Criteria="","",IF(ISNUMBER(SEARCH(Recherche!_xlnm.Criteria,C147)),IF(MAX($A$9:$A146)&gt;=1,MAX($A$9:$A146)+1,1),""))</f>
        <v/>
      </c>
      <c r="B147" s="66" t="s">
        <v>454</v>
      </c>
      <c r="C147" s="66" t="s">
        <v>469</v>
      </c>
      <c r="D147" s="1"/>
      <c r="E147">
        <v>139</v>
      </c>
      <c r="F147" t="str">
        <f t="shared" si="4"/>
        <v/>
      </c>
    </row>
    <row r="148" spans="1:6" x14ac:dyDescent="0.2">
      <c r="A148" s="1" t="str">
        <f>IF(Recherche!_xlnm.Criteria="","",IF(ISNUMBER(SEARCH(Recherche!_xlnm.Criteria,C148)),IF(MAX($A$9:$A147)&gt;=1,MAX($A$9:$A147)+1,1),""))</f>
        <v/>
      </c>
      <c r="B148" s="66" t="s">
        <v>470</v>
      </c>
      <c r="C148" s="66" t="s">
        <v>471</v>
      </c>
      <c r="D148" s="1"/>
      <c r="E148">
        <v>140</v>
      </c>
      <c r="F148" t="str">
        <f t="shared" si="4"/>
        <v/>
      </c>
    </row>
    <row r="149" spans="1:6" x14ac:dyDescent="0.2">
      <c r="A149" s="1" t="str">
        <f>IF(Recherche!_xlnm.Criteria="","",IF(ISNUMBER(SEARCH(Recherche!_xlnm.Criteria,C149)),IF(MAX($A$9:$A148)&gt;=1,MAX($A$9:$A148)+1,1),""))</f>
        <v/>
      </c>
      <c r="B149" s="41" t="s">
        <v>374</v>
      </c>
      <c r="C149" s="33" t="s">
        <v>401</v>
      </c>
      <c r="D149" s="1"/>
      <c r="E149">
        <v>141</v>
      </c>
      <c r="F149" t="str">
        <f t="shared" si="4"/>
        <v/>
      </c>
    </row>
    <row r="150" spans="1:6" x14ac:dyDescent="0.2">
      <c r="A150" s="1" t="str">
        <f>IF(Recherche!_xlnm.Criteria="","",IF(ISNUMBER(SEARCH(Recherche!_xlnm.Criteria,C150)),IF(MAX($A$9:$A149)&gt;=1,MAX($A$9:$A149)+1,1),""))</f>
        <v/>
      </c>
      <c r="B150" s="41" t="s">
        <v>375</v>
      </c>
      <c r="C150" s="33" t="s">
        <v>402</v>
      </c>
      <c r="D150" s="1"/>
      <c r="E150">
        <v>142</v>
      </c>
      <c r="F150" t="str">
        <f t="shared" si="4"/>
        <v/>
      </c>
    </row>
    <row r="151" spans="1:6" ht="22.5" x14ac:dyDescent="0.2">
      <c r="A151" s="1" t="str">
        <f>IF(Recherche!_xlnm.Criteria="","",IF(ISNUMBER(SEARCH(Recherche!_xlnm.Criteria,C151)),IF(MAX($A$9:$A150)&gt;=1,MAX($A$9:$A150)+1,1),""))</f>
        <v/>
      </c>
      <c r="B151" s="41" t="s">
        <v>376</v>
      </c>
      <c r="C151" s="33" t="s">
        <v>403</v>
      </c>
      <c r="D151" s="1"/>
      <c r="E151">
        <v>143</v>
      </c>
      <c r="F151" t="str">
        <f t="shared" si="4"/>
        <v/>
      </c>
    </row>
    <row r="152" spans="1:6" ht="22.5" x14ac:dyDescent="0.2">
      <c r="A152" s="1" t="str">
        <f>IF(Recherche!_xlnm.Criteria="","",IF(ISNUMBER(SEARCH(Recherche!_xlnm.Criteria,C152)),IF(MAX($A$9:$A151)&gt;=1,MAX($A$9:$A151)+1,1),""))</f>
        <v/>
      </c>
      <c r="B152" s="41" t="s">
        <v>383</v>
      </c>
      <c r="C152" s="35" t="s">
        <v>404</v>
      </c>
      <c r="D152" s="1"/>
      <c r="E152">
        <v>144</v>
      </c>
      <c r="F152" t="str">
        <f t="shared" si="4"/>
        <v/>
      </c>
    </row>
    <row r="153" spans="1:6" ht="22.5" x14ac:dyDescent="0.2">
      <c r="A153" s="1" t="str">
        <f>IF(Recherche!_xlnm.Criteria="","",IF(ISNUMBER(SEARCH(Recherche!_xlnm.Criteria,C153)),IF(MAX($A$9:$A152)&gt;=1,MAX($A$9:$A152)+1,1),""))</f>
        <v/>
      </c>
      <c r="B153" s="41" t="s">
        <v>377</v>
      </c>
      <c r="C153" s="33" t="s">
        <v>405</v>
      </c>
      <c r="E153">
        <v>145</v>
      </c>
      <c r="F153" t="str">
        <f t="shared" si="4"/>
        <v/>
      </c>
    </row>
    <row r="154" spans="1:6" ht="22.5" x14ac:dyDescent="0.2">
      <c r="A154" s="1" t="str">
        <f>IF(Recherche!_xlnm.Criteria="","",IF(ISNUMBER(SEARCH(Recherche!_xlnm.Criteria,C154)),IF(MAX($A$9:$A153)&gt;=1,MAX($A$9:$A153)+1,1),""))</f>
        <v/>
      </c>
      <c r="B154" s="41" t="s">
        <v>378</v>
      </c>
      <c r="C154" s="33" t="s">
        <v>406</v>
      </c>
      <c r="E154">
        <v>146</v>
      </c>
      <c r="F154" t="str">
        <f t="shared" si="4"/>
        <v/>
      </c>
    </row>
    <row r="155" spans="1:6" x14ac:dyDescent="0.2">
      <c r="A155" s="1" t="str">
        <f>IF(Recherche!_xlnm.Criteria="","",IF(ISNUMBER(SEARCH(Recherche!_xlnm.Criteria,C155)),IF(MAX($A$9:$A154)&gt;=1,MAX($A$9:$A154)+1,1),""))</f>
        <v/>
      </c>
      <c r="B155" s="41" t="s">
        <v>379</v>
      </c>
      <c r="C155" s="33" t="s">
        <v>379</v>
      </c>
      <c r="E155">
        <v>147</v>
      </c>
      <c r="F155" t="str">
        <f t="shared" si="4"/>
        <v/>
      </c>
    </row>
    <row r="156" spans="1:6" x14ac:dyDescent="0.2">
      <c r="A156" s="1" t="str">
        <f>IF(Recherche!_xlnm.Criteria="","",IF(ISNUMBER(SEARCH(Recherche!_xlnm.Criteria,C156)),IF(MAX($A$9:$A155)&gt;=1,MAX($A$9:$A155)+1,1),""))</f>
        <v/>
      </c>
      <c r="B156" s="41" t="s">
        <v>381</v>
      </c>
      <c r="C156" s="33" t="s">
        <v>381</v>
      </c>
      <c r="E156">
        <v>148</v>
      </c>
      <c r="F156" t="str">
        <f t="shared" si="4"/>
        <v/>
      </c>
    </row>
    <row r="157" spans="1:6" x14ac:dyDescent="0.2">
      <c r="A157" s="1" t="str">
        <f>IF(Recherche!_xlnm.Criteria="","",IF(ISNUMBER(SEARCH(Recherche!_xlnm.Criteria,C157)),IF(MAX($A$9:$A156)&gt;=1,MAX($A$9:$A156)+1,1),""))</f>
        <v/>
      </c>
      <c r="B157" s="41" t="s">
        <v>496</v>
      </c>
      <c r="C157" s="41" t="s">
        <v>496</v>
      </c>
      <c r="E157">
        <v>149</v>
      </c>
      <c r="F157" t="str">
        <f t="shared" si="4"/>
        <v/>
      </c>
    </row>
    <row r="158" spans="1:6" x14ac:dyDescent="0.2">
      <c r="A158" s="1" t="str">
        <f>IF(Recherche!_xlnm.Criteria="","",IF(ISNUMBER(SEARCH(Recherche!_xlnm.Criteria,C158)),IF(MAX($A$9:$A157)&gt;=1,MAX($A$9:$A157)+1,1),""))</f>
        <v/>
      </c>
      <c r="B158" s="41" t="s">
        <v>497</v>
      </c>
      <c r="C158" s="41" t="s">
        <v>497</v>
      </c>
      <c r="E158">
        <v>150</v>
      </c>
      <c r="F158" t="str">
        <f t="shared" si="4"/>
        <v/>
      </c>
    </row>
    <row r="159" spans="1:6" x14ac:dyDescent="0.2">
      <c r="A159" s="1" t="str">
        <f>IF(Recherche!_xlnm.Criteria="","",IF(ISNUMBER(SEARCH(Recherche!_xlnm.Criteria,C159)),IF(MAX($A$9:$A158)&gt;=1,MAX($A$9:$A158)+1,1),""))</f>
        <v/>
      </c>
      <c r="B159" s="33" t="s">
        <v>500</v>
      </c>
      <c r="C159" s="33" t="s">
        <v>499</v>
      </c>
      <c r="E159">
        <v>151</v>
      </c>
      <c r="F159" t="str">
        <f t="shared" si="4"/>
        <v/>
      </c>
    </row>
    <row r="160" spans="1:6" x14ac:dyDescent="0.2">
      <c r="A160" s="1" t="str">
        <f>IF(Recherche!_xlnm.Criteria="","",IF(ISNUMBER(SEARCH(Recherche!_xlnm.Criteria,C160)),IF(MAX($A$9:$A159)&gt;=1,MAX($A$9:$A159)+1,1),""))</f>
        <v/>
      </c>
      <c r="B160" s="33" t="s">
        <v>504</v>
      </c>
      <c r="C160" s="33" t="s">
        <v>504</v>
      </c>
      <c r="E160">
        <v>152</v>
      </c>
      <c r="F160" t="str">
        <f t="shared" si="4"/>
        <v/>
      </c>
    </row>
    <row r="161" spans="1:6" x14ac:dyDescent="0.2">
      <c r="A161" s="1" t="str">
        <f>IF(Recherche!_xlnm.Criteria="","",IF(ISNUMBER(SEARCH(Recherche!_xlnm.Criteria,C161)),IF(MAX($A$9:$A160)&gt;=1,MAX($A$9:$A160)+1,1),""))</f>
        <v/>
      </c>
      <c r="B161" s="33" t="s">
        <v>533</v>
      </c>
      <c r="C161" s="33" t="s">
        <v>534</v>
      </c>
      <c r="E161">
        <v>153</v>
      </c>
      <c r="F161" t="str">
        <f t="shared" si="4"/>
        <v/>
      </c>
    </row>
    <row r="162" spans="1:6" ht="22.5" x14ac:dyDescent="0.2">
      <c r="A162" s="1" t="str">
        <f>IF(Recherche!_xlnm.Criteria="","",IF(ISNUMBER(SEARCH(Recherche!_xlnm.Criteria,C162)),IF(MAX($A$9:$A161)&gt;=1,MAX($A$9:$A161)+1,1),""))</f>
        <v/>
      </c>
      <c r="B162" s="41" t="s">
        <v>541</v>
      </c>
      <c r="C162" s="35" t="s">
        <v>542</v>
      </c>
      <c r="E162">
        <v>154</v>
      </c>
      <c r="F162" t="str">
        <f t="shared" si="4"/>
        <v/>
      </c>
    </row>
    <row r="163" spans="1:6" x14ac:dyDescent="0.2">
      <c r="A163" s="1" t="str">
        <f>IF(Recherche!_xlnm.Criteria="","",IF(ISNUMBER(SEARCH(Recherche!_xlnm.Criteria,C163)),IF(MAX($A$9:$A162)&gt;=1,MAX($A$9:$A162)+1,1),""))</f>
        <v/>
      </c>
      <c r="B163" s="101" t="s">
        <v>555</v>
      </c>
      <c r="C163" s="100" t="s">
        <v>556</v>
      </c>
      <c r="E163">
        <v>155</v>
      </c>
      <c r="F163" t="str">
        <f t="shared" si="4"/>
        <v/>
      </c>
    </row>
    <row r="164" spans="1:6" x14ac:dyDescent="0.2">
      <c r="A164" s="1" t="str">
        <f>IF(Recherche!_xlnm.Criteria="","",IF(ISNUMBER(SEARCH(Recherche!_xlnm.Criteria,C164)),IF(MAX($A$9:$A163)&gt;=1,MAX($A$9:$A163)+1,1),""))</f>
        <v/>
      </c>
      <c r="B164" s="99" t="s">
        <v>557</v>
      </c>
      <c r="C164" s="100" t="s">
        <v>558</v>
      </c>
      <c r="E164">
        <v>156</v>
      </c>
      <c r="F164" t="str">
        <f t="shared" si="4"/>
        <v/>
      </c>
    </row>
    <row r="165" spans="1:6" x14ac:dyDescent="0.2">
      <c r="A165" s="1" t="str">
        <f>IF(Recherche!_xlnm.Criteria="","",IF(ISNUMBER(SEARCH(Recherche!_xlnm.Criteria,C165)),IF(MAX($A$9:$A164)&gt;=1,MAX($A$9:$A164)+1,1),""))</f>
        <v/>
      </c>
      <c r="B165" t="s">
        <v>559</v>
      </c>
      <c r="C165" s="100" t="s">
        <v>570</v>
      </c>
      <c r="E165">
        <v>157</v>
      </c>
      <c r="F165" t="str">
        <f t="shared" si="4"/>
        <v/>
      </c>
    </row>
    <row r="166" spans="1:6" x14ac:dyDescent="0.2">
      <c r="A166" s="1" t="str">
        <f>IF(Recherche!_xlnm.Criteria="","",IF(ISNUMBER(SEARCH(Recherche!_xlnm.Criteria,C166)),IF(MAX($A$9:$A165)&gt;=1,MAX($A$9:$A165)+1,1),""))</f>
        <v/>
      </c>
      <c r="B166" s="94" t="s">
        <v>574</v>
      </c>
      <c r="C166" s="94" t="s">
        <v>575</v>
      </c>
      <c r="E166">
        <v>158</v>
      </c>
      <c r="F166" t="str">
        <f t="shared" si="4"/>
        <v/>
      </c>
    </row>
    <row r="167" spans="1:6" ht="22.5" x14ac:dyDescent="0.2">
      <c r="A167" s="1" t="str">
        <f>IF(Recherche!_xlnm.Criteria="","",IF(ISNUMBER(SEARCH(Recherche!_xlnm.Criteria,C167)),IF(MAX($A$9:$A166)&gt;=1,MAX($A$9:$A166)+1,1),""))</f>
        <v/>
      </c>
      <c r="B167" s="98" t="s">
        <v>580</v>
      </c>
      <c r="C167" s="98" t="s">
        <v>577</v>
      </c>
      <c r="E167">
        <v>159</v>
      </c>
      <c r="F167" t="str">
        <f t="shared" si="4"/>
        <v/>
      </c>
    </row>
    <row r="168" spans="1:6" x14ac:dyDescent="0.2">
      <c r="A168" s="1" t="str">
        <f>IF(Recherche!_xlnm.Criteria="","",IF(ISNUMBER(SEARCH(Recherche!_xlnm.Criteria,C168)),IF(MAX($A$9:$A167)&gt;=1,MAX($A$9:$A167)+1,1),""))</f>
        <v/>
      </c>
      <c r="E168">
        <v>160</v>
      </c>
      <c r="F168" t="str">
        <f t="shared" si="4"/>
        <v/>
      </c>
    </row>
    <row r="169" spans="1:6" x14ac:dyDescent="0.2">
      <c r="A169" s="1" t="str">
        <f>IF(Recherche!_xlnm.Criteria="","",IF(ISNUMBER(SEARCH(Recherche!_xlnm.Criteria,C169)),IF(MAX($A$9:$A168)&gt;=1,MAX($A$9:$A168)+1,1),""))</f>
        <v/>
      </c>
      <c r="E169">
        <v>161</v>
      </c>
      <c r="F169" t="str">
        <f t="shared" ref="F169:F175" si="5">IF(E169&gt;$E$7,"",VLOOKUP(E169,$A$9:$B$196,2,FALSE))</f>
        <v/>
      </c>
    </row>
    <row r="170" spans="1:6" x14ac:dyDescent="0.2">
      <c r="A170" s="1" t="str">
        <f>IF(Recherche!_xlnm.Criteria="","",IF(ISNUMBER(SEARCH(Recherche!_xlnm.Criteria,C170)),IF(MAX($A$9:$A169)&gt;=1,MAX($A$9:$A169)+1,1),""))</f>
        <v/>
      </c>
      <c r="E170">
        <v>162</v>
      </c>
      <c r="F170" t="str">
        <f t="shared" si="5"/>
        <v/>
      </c>
    </row>
    <row r="171" spans="1:6" x14ac:dyDescent="0.2">
      <c r="A171" s="1" t="str">
        <f>IF(Recherche!_xlnm.Criteria="","",IF(ISNUMBER(SEARCH(Recherche!_xlnm.Criteria,C171)),IF(MAX($A$9:$A170)&gt;=1,MAX($A$9:$A170)+1,1),""))</f>
        <v/>
      </c>
      <c r="E171">
        <v>163</v>
      </c>
      <c r="F171" t="str">
        <f t="shared" si="5"/>
        <v/>
      </c>
    </row>
    <row r="172" spans="1:6" x14ac:dyDescent="0.2">
      <c r="A172" s="1" t="str">
        <f>IF(Recherche!_xlnm.Criteria="","",IF(ISNUMBER(SEARCH(Recherche!_xlnm.Criteria,C172)),IF(MAX($A$9:$A171)&gt;=1,MAX($A$9:$A171)+1,1),""))</f>
        <v/>
      </c>
      <c r="E172">
        <v>164</v>
      </c>
      <c r="F172" t="str">
        <f t="shared" si="5"/>
        <v/>
      </c>
    </row>
    <row r="173" spans="1:6" x14ac:dyDescent="0.2">
      <c r="A173" s="1" t="str">
        <f>IF(Recherche!_xlnm.Criteria="","",IF(ISNUMBER(SEARCH(Recherche!_xlnm.Criteria,C173)),IF(MAX($A$9:$A172)&gt;=1,MAX($A$9:$A172)+1,1),""))</f>
        <v/>
      </c>
      <c r="E173">
        <v>165</v>
      </c>
      <c r="F173" t="str">
        <f t="shared" si="5"/>
        <v/>
      </c>
    </row>
    <row r="174" spans="1:6" x14ac:dyDescent="0.2">
      <c r="A174" s="1" t="str">
        <f>IF(Recherche!_xlnm.Criteria="","",IF(ISNUMBER(SEARCH(Recherche!_xlnm.Criteria,C174)),IF(MAX($A$9:$A173)&gt;=1,MAX($A$9:$A173)+1,1),""))</f>
        <v/>
      </c>
      <c r="E174">
        <v>166</v>
      </c>
      <c r="F174" t="str">
        <f t="shared" si="5"/>
        <v/>
      </c>
    </row>
    <row r="175" spans="1:6" x14ac:dyDescent="0.2">
      <c r="A175" s="1" t="str">
        <f>IF(Recherche!_xlnm.Criteria="","",IF(ISNUMBER(SEARCH(Recherche!_xlnm.Criteria,C175)),IF(MAX($A$9:$A174)&gt;=1,MAX($A$9:$A174)+1,1),""))</f>
        <v/>
      </c>
      <c r="E175">
        <v>167</v>
      </c>
      <c r="F175" t="str">
        <f t="shared" si="5"/>
        <v/>
      </c>
    </row>
    <row r="176" spans="1:6" x14ac:dyDescent="0.2">
      <c r="A176" s="1" t="str">
        <f>IF(Recherche!_xlnm.Criteria="","",IF(ISNUMBER(SEARCH(Recherche!_xlnm.Criteria,C176)),IF(MAX($A$9:$A175)&gt;=1,MAX($A$9:$A175)+1,1),""))</f>
        <v/>
      </c>
      <c r="E176">
        <v>168</v>
      </c>
    </row>
    <row r="177" spans="5:5" x14ac:dyDescent="0.2">
      <c r="E177">
        <v>169</v>
      </c>
    </row>
    <row r="178" spans="5:5" x14ac:dyDescent="0.2">
      <c r="E178">
        <v>170</v>
      </c>
    </row>
    <row r="179" spans="5:5" x14ac:dyDescent="0.2">
      <c r="E179">
        <v>171</v>
      </c>
    </row>
    <row r="180" spans="5:5" x14ac:dyDescent="0.2">
      <c r="E180">
        <v>172</v>
      </c>
    </row>
    <row r="181" spans="5:5" x14ac:dyDescent="0.2">
      <c r="E181">
        <v>173</v>
      </c>
    </row>
    <row r="182" spans="5:5" x14ac:dyDescent="0.2">
      <c r="E182">
        <v>174</v>
      </c>
    </row>
    <row r="183" spans="5:5" x14ac:dyDescent="0.2">
      <c r="E183">
        <v>175</v>
      </c>
    </row>
    <row r="184" spans="5:5" x14ac:dyDescent="0.2">
      <c r="E184">
        <v>176</v>
      </c>
    </row>
    <row r="185" spans="5:5" x14ac:dyDescent="0.2">
      <c r="E185">
        <v>177</v>
      </c>
    </row>
    <row r="186" spans="5:5" x14ac:dyDescent="0.2">
      <c r="E186">
        <v>178</v>
      </c>
    </row>
    <row r="187" spans="5:5" x14ac:dyDescent="0.2">
      <c r="E187">
        <v>179</v>
      </c>
    </row>
    <row r="188" spans="5:5" x14ac:dyDescent="0.2">
      <c r="E188">
        <v>180</v>
      </c>
    </row>
    <row r="189" spans="5:5" x14ac:dyDescent="0.2">
      <c r="E189">
        <v>181</v>
      </c>
    </row>
    <row r="190" spans="5:5" x14ac:dyDescent="0.2">
      <c r="E190">
        <v>182</v>
      </c>
    </row>
    <row r="191" spans="5:5" x14ac:dyDescent="0.2">
      <c r="E191">
        <v>183</v>
      </c>
    </row>
    <row r="192" spans="5:5" x14ac:dyDescent="0.2">
      <c r="E192">
        <v>184</v>
      </c>
    </row>
    <row r="193" spans="5:5" x14ac:dyDescent="0.2">
      <c r="E193">
        <v>185</v>
      </c>
    </row>
    <row r="194" spans="5:5" x14ac:dyDescent="0.2">
      <c r="E194">
        <v>186</v>
      </c>
    </row>
    <row r="195" spans="5:5" x14ac:dyDescent="0.2">
      <c r="E195">
        <v>187</v>
      </c>
    </row>
    <row r="196" spans="5:5" x14ac:dyDescent="0.2">
      <c r="E196">
        <v>188</v>
      </c>
    </row>
    <row r="197" spans="5:5" x14ac:dyDescent="0.2">
      <c r="E197">
        <v>189</v>
      </c>
    </row>
    <row r="198" spans="5:5" x14ac:dyDescent="0.2">
      <c r="E198">
        <v>190</v>
      </c>
    </row>
    <row r="199" spans="5:5" x14ac:dyDescent="0.2">
      <c r="E199">
        <v>191</v>
      </c>
    </row>
    <row r="200" spans="5:5" x14ac:dyDescent="0.2">
      <c r="E200">
        <v>192</v>
      </c>
    </row>
    <row r="201" spans="5:5" x14ac:dyDescent="0.2">
      <c r="E201">
        <v>193</v>
      </c>
    </row>
    <row r="202" spans="5:5" x14ac:dyDescent="0.2">
      <c r="E202">
        <v>194</v>
      </c>
    </row>
    <row r="203" spans="5:5" x14ac:dyDescent="0.2">
      <c r="E203">
        <v>195</v>
      </c>
    </row>
    <row r="204" spans="5:5" x14ac:dyDescent="0.2">
      <c r="E204">
        <v>196</v>
      </c>
    </row>
    <row r="205" spans="5:5" x14ac:dyDescent="0.2">
      <c r="E205">
        <v>197</v>
      </c>
    </row>
    <row r="206" spans="5:5" x14ac:dyDescent="0.2">
      <c r="E206">
        <v>198</v>
      </c>
    </row>
    <row r="207" spans="5:5" x14ac:dyDescent="0.2">
      <c r="E207">
        <v>199</v>
      </c>
    </row>
    <row r="208" spans="5:5" x14ac:dyDescent="0.2">
      <c r="E208">
        <v>200</v>
      </c>
    </row>
    <row r="209" spans="5:5" x14ac:dyDescent="0.2">
      <c r="E209">
        <v>201</v>
      </c>
    </row>
    <row r="210" spans="5:5" x14ac:dyDescent="0.2">
      <c r="E210">
        <v>202</v>
      </c>
    </row>
    <row r="211" spans="5:5" x14ac:dyDescent="0.2">
      <c r="E211">
        <v>203</v>
      </c>
    </row>
    <row r="212" spans="5:5" x14ac:dyDescent="0.2">
      <c r="E212">
        <v>204</v>
      </c>
    </row>
    <row r="213" spans="5:5" x14ac:dyDescent="0.2">
      <c r="E213">
        <v>205</v>
      </c>
    </row>
    <row r="214" spans="5:5" x14ac:dyDescent="0.2">
      <c r="E214">
        <v>206</v>
      </c>
    </row>
    <row r="215" spans="5:5" x14ac:dyDescent="0.2">
      <c r="E215">
        <v>207</v>
      </c>
    </row>
    <row r="216" spans="5:5" x14ac:dyDescent="0.2">
      <c r="E216">
        <v>208</v>
      </c>
    </row>
    <row r="217" spans="5:5" x14ac:dyDescent="0.2">
      <c r="E217">
        <v>209</v>
      </c>
    </row>
    <row r="218" spans="5:5" x14ac:dyDescent="0.2">
      <c r="E218">
        <v>210</v>
      </c>
    </row>
  </sheetData>
  <autoFilter ref="B8:C152"/>
  <mergeCells count="1">
    <mergeCell ref="E4:K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P163"/>
  <sheetViews>
    <sheetView workbookViewId="0">
      <pane xSplit="1" ySplit="4" topLeftCell="B158" activePane="bottomRight" state="frozen"/>
      <selection pane="topRight" activeCell="B1" sqref="B1"/>
      <selection pane="bottomLeft" activeCell="A5" sqref="A5"/>
      <selection pane="bottomRight" activeCell="A163" sqref="A163:B163"/>
    </sheetView>
  </sheetViews>
  <sheetFormatPr baseColWidth="10" defaultRowHeight="12.75" x14ac:dyDescent="0.2"/>
  <cols>
    <col min="1" max="1" width="33.28515625" customWidth="1"/>
    <col min="2" max="2" width="52.5703125" customWidth="1"/>
    <col min="3" max="3" width="13.85546875" customWidth="1"/>
    <col min="4" max="4" width="15.42578125" customWidth="1"/>
    <col min="5" max="5" width="28.7109375" customWidth="1"/>
    <col min="6" max="6" width="26.5703125" customWidth="1"/>
    <col min="7" max="7" width="14.85546875" customWidth="1"/>
    <col min="8" max="8" width="14.85546875" style="105" customWidth="1"/>
    <col min="9" max="13" width="14.85546875" customWidth="1"/>
    <col min="14" max="14" width="16.28515625" customWidth="1"/>
    <col min="16" max="16" width="14.28515625" customWidth="1"/>
  </cols>
  <sheetData>
    <row r="3" spans="1:16" x14ac:dyDescent="0.2">
      <c r="H3" s="105" t="s">
        <v>552</v>
      </c>
      <c r="M3" t="s">
        <v>552</v>
      </c>
      <c r="P3" t="s">
        <v>552</v>
      </c>
    </row>
    <row r="4" spans="1:16" s="56" customFormat="1" ht="33.75" x14ac:dyDescent="0.2">
      <c r="A4" s="69" t="s">
        <v>42</v>
      </c>
      <c r="B4" s="69" t="s">
        <v>73</v>
      </c>
      <c r="C4" s="69" t="s">
        <v>43</v>
      </c>
      <c r="D4" s="69" t="s">
        <v>44</v>
      </c>
      <c r="E4" s="69" t="s">
        <v>31</v>
      </c>
      <c r="F4" s="69" t="s">
        <v>30</v>
      </c>
      <c r="G4" s="70" t="s">
        <v>32</v>
      </c>
      <c r="H4" s="70" t="s">
        <v>436</v>
      </c>
      <c r="I4" s="70" t="s">
        <v>437</v>
      </c>
      <c r="J4" s="70" t="s">
        <v>438</v>
      </c>
      <c r="K4" s="70" t="s">
        <v>439</v>
      </c>
      <c r="L4" s="70" t="s">
        <v>45</v>
      </c>
      <c r="M4" s="70" t="s">
        <v>46</v>
      </c>
      <c r="N4" s="70" t="s">
        <v>440</v>
      </c>
      <c r="P4" s="70" t="s">
        <v>362</v>
      </c>
    </row>
    <row r="5" spans="1:16" ht="22.5" x14ac:dyDescent="0.2">
      <c r="A5" s="73" t="s">
        <v>522</v>
      </c>
      <c r="B5" s="24" t="s">
        <v>79</v>
      </c>
      <c r="C5" s="24" t="s">
        <v>293</v>
      </c>
      <c r="D5" s="24" t="s">
        <v>35</v>
      </c>
      <c r="E5" s="27" t="s">
        <v>521</v>
      </c>
      <c r="F5" s="26" t="s">
        <v>47</v>
      </c>
      <c r="G5" s="25" t="s">
        <v>48</v>
      </c>
      <c r="H5" s="29" t="s">
        <v>49</v>
      </c>
      <c r="I5" s="25" t="s">
        <v>493</v>
      </c>
      <c r="J5" s="25"/>
      <c r="K5" s="57"/>
      <c r="L5" s="25" t="s">
        <v>51</v>
      </c>
      <c r="M5" s="25" t="s">
        <v>49</v>
      </c>
      <c r="N5" s="36"/>
      <c r="O5" s="40"/>
      <c r="P5" s="71">
        <v>1</v>
      </c>
    </row>
    <row r="6" spans="1:16" ht="22.5" x14ac:dyDescent="0.2">
      <c r="A6" s="73" t="s">
        <v>52</v>
      </c>
      <c r="B6" s="24" t="s">
        <v>80</v>
      </c>
      <c r="C6" s="24" t="s">
        <v>293</v>
      </c>
      <c r="D6" s="24" t="s">
        <v>35</v>
      </c>
      <c r="E6" s="27" t="s">
        <v>521</v>
      </c>
      <c r="F6" s="26" t="s">
        <v>47</v>
      </c>
      <c r="G6" s="25" t="s">
        <v>48</v>
      </c>
      <c r="H6" s="29" t="s">
        <v>49</v>
      </c>
      <c r="I6" s="25" t="s">
        <v>493</v>
      </c>
      <c r="J6" s="25"/>
      <c r="K6" s="25"/>
      <c r="L6" s="25" t="s">
        <v>51</v>
      </c>
      <c r="M6" s="25" t="s">
        <v>49</v>
      </c>
      <c r="N6" s="40"/>
      <c r="O6" s="40"/>
      <c r="P6" s="71">
        <v>1</v>
      </c>
    </row>
    <row r="7" spans="1:16" ht="22.5" x14ac:dyDescent="0.2">
      <c r="A7" s="73" t="s">
        <v>53</v>
      </c>
      <c r="B7" s="24" t="s">
        <v>81</v>
      </c>
      <c r="C7" s="24" t="s">
        <v>293</v>
      </c>
      <c r="D7" s="24" t="s">
        <v>35</v>
      </c>
      <c r="E7" s="27" t="s">
        <v>521</v>
      </c>
      <c r="F7" s="26" t="s">
        <v>47</v>
      </c>
      <c r="G7" s="25" t="s">
        <v>48</v>
      </c>
      <c r="H7" s="29" t="s">
        <v>49</v>
      </c>
      <c r="I7" s="25" t="s">
        <v>493</v>
      </c>
      <c r="J7" s="25"/>
      <c r="K7" s="25"/>
      <c r="L7" s="25" t="s">
        <v>51</v>
      </c>
      <c r="M7" s="25" t="s">
        <v>49</v>
      </c>
      <c r="N7" s="40"/>
      <c r="O7" s="40"/>
      <c r="P7" s="71">
        <v>1</v>
      </c>
    </row>
    <row r="8" spans="1:16" ht="22.5" x14ac:dyDescent="0.2">
      <c r="A8" s="73" t="s">
        <v>13</v>
      </c>
      <c r="B8" s="24" t="s">
        <v>101</v>
      </c>
      <c r="C8" s="24" t="s">
        <v>293</v>
      </c>
      <c r="D8" s="24" t="s">
        <v>35</v>
      </c>
      <c r="E8" s="27" t="s">
        <v>285</v>
      </c>
      <c r="F8" s="26" t="s">
        <v>300</v>
      </c>
      <c r="G8" s="25" t="s">
        <v>48</v>
      </c>
      <c r="H8" s="29" t="s">
        <v>49</v>
      </c>
      <c r="I8" s="25" t="s">
        <v>493</v>
      </c>
      <c r="J8" s="25"/>
      <c r="K8" s="25"/>
      <c r="L8" s="25" t="s">
        <v>51</v>
      </c>
      <c r="M8" s="25" t="s">
        <v>54</v>
      </c>
      <c r="N8" s="40"/>
      <c r="O8" s="40"/>
      <c r="P8" s="71">
        <v>1</v>
      </c>
    </row>
    <row r="9" spans="1:16" ht="22.5" x14ac:dyDescent="0.2">
      <c r="A9" s="73" t="s">
        <v>8</v>
      </c>
      <c r="B9" s="24" t="s">
        <v>8</v>
      </c>
      <c r="C9" s="24" t="s">
        <v>293</v>
      </c>
      <c r="D9" s="24" t="s">
        <v>35</v>
      </c>
      <c r="E9" s="27" t="s">
        <v>285</v>
      </c>
      <c r="F9" s="26" t="s">
        <v>300</v>
      </c>
      <c r="G9" s="25" t="s">
        <v>48</v>
      </c>
      <c r="H9" s="29" t="s">
        <v>49</v>
      </c>
      <c r="I9" s="25" t="s">
        <v>493</v>
      </c>
      <c r="J9" s="25"/>
      <c r="K9" s="25"/>
      <c r="L9" s="25" t="s">
        <v>55</v>
      </c>
      <c r="M9" s="25" t="s">
        <v>54</v>
      </c>
      <c r="N9" s="40"/>
      <c r="O9" s="40"/>
      <c r="P9" s="71">
        <v>1</v>
      </c>
    </row>
    <row r="10" spans="1:16" ht="22.5" x14ac:dyDescent="0.2">
      <c r="A10" s="73" t="s">
        <v>100</v>
      </c>
      <c r="B10" s="24" t="s">
        <v>82</v>
      </c>
      <c r="C10" s="24" t="s">
        <v>293</v>
      </c>
      <c r="D10" s="24" t="s">
        <v>35</v>
      </c>
      <c r="E10" s="27" t="s">
        <v>285</v>
      </c>
      <c r="F10" s="26" t="s">
        <v>300</v>
      </c>
      <c r="G10" s="25" t="s">
        <v>48</v>
      </c>
      <c r="H10" s="29" t="s">
        <v>49</v>
      </c>
      <c r="I10" s="25" t="s">
        <v>493</v>
      </c>
      <c r="J10" s="25"/>
      <c r="K10" s="25"/>
      <c r="L10" s="25" t="s">
        <v>51</v>
      </c>
      <c r="M10" s="25" t="s">
        <v>54</v>
      </c>
      <c r="N10" s="40"/>
      <c r="O10" s="40"/>
      <c r="P10" s="71">
        <v>1</v>
      </c>
    </row>
    <row r="11" spans="1:16" ht="22.5" x14ac:dyDescent="0.2">
      <c r="A11" s="73" t="s">
        <v>83</v>
      </c>
      <c r="B11" s="24" t="s">
        <v>536</v>
      </c>
      <c r="C11" s="24" t="s">
        <v>56</v>
      </c>
      <c r="D11" s="24" t="s">
        <v>72</v>
      </c>
      <c r="E11" s="27" t="s">
        <v>286</v>
      </c>
      <c r="F11" s="26" t="s">
        <v>300</v>
      </c>
      <c r="G11" s="25" t="s">
        <v>57</v>
      </c>
      <c r="H11" s="29" t="s">
        <v>54</v>
      </c>
      <c r="I11" s="25" t="s">
        <v>493</v>
      </c>
      <c r="J11" s="25"/>
      <c r="K11" s="25"/>
      <c r="L11" s="25" t="s">
        <v>58</v>
      </c>
      <c r="M11" s="25" t="s">
        <v>58</v>
      </c>
      <c r="N11" s="40"/>
      <c r="O11" s="40"/>
      <c r="P11" s="71">
        <v>2</v>
      </c>
    </row>
    <row r="12" spans="1:16" ht="22.5" x14ac:dyDescent="0.2">
      <c r="A12" s="73" t="s">
        <v>84</v>
      </c>
      <c r="B12" s="24" t="s">
        <v>84</v>
      </c>
      <c r="C12" s="24" t="s">
        <v>56</v>
      </c>
      <c r="D12" s="24" t="s">
        <v>72</v>
      </c>
      <c r="E12" s="27" t="s">
        <v>287</v>
      </c>
      <c r="F12" s="26" t="s">
        <v>300</v>
      </c>
      <c r="G12" s="25" t="s">
        <v>57</v>
      </c>
      <c r="H12" s="29" t="s">
        <v>54</v>
      </c>
      <c r="I12" s="25" t="s">
        <v>493</v>
      </c>
      <c r="J12" s="25"/>
      <c r="K12" s="25"/>
      <c r="L12" s="25" t="s">
        <v>58</v>
      </c>
      <c r="M12" s="25" t="s">
        <v>59</v>
      </c>
      <c r="N12" s="40"/>
      <c r="O12" s="40"/>
      <c r="P12" s="71">
        <v>2</v>
      </c>
    </row>
    <row r="13" spans="1:16" x14ac:dyDescent="0.2">
      <c r="A13" s="73" t="s">
        <v>14</v>
      </c>
      <c r="B13" s="24" t="s">
        <v>85</v>
      </c>
      <c r="C13" s="24" t="s">
        <v>293</v>
      </c>
      <c r="D13" s="24" t="s">
        <v>39</v>
      </c>
      <c r="E13" s="27" t="s">
        <v>60</v>
      </c>
      <c r="F13" s="26" t="s">
        <v>300</v>
      </c>
      <c r="G13" s="25" t="s">
        <v>48</v>
      </c>
      <c r="H13" s="29" t="s">
        <v>62</v>
      </c>
      <c r="I13" s="25" t="s">
        <v>493</v>
      </c>
      <c r="J13" s="25" t="s">
        <v>54</v>
      </c>
      <c r="K13" s="59" t="s">
        <v>445</v>
      </c>
      <c r="L13" s="25" t="s">
        <v>51</v>
      </c>
      <c r="M13" s="25" t="s">
        <v>502</v>
      </c>
      <c r="N13" s="40"/>
      <c r="O13" s="40"/>
      <c r="P13" s="71">
        <v>5</v>
      </c>
    </row>
    <row r="14" spans="1:16" x14ac:dyDescent="0.2">
      <c r="A14" s="73" t="s">
        <v>86</v>
      </c>
      <c r="B14" s="24" t="s">
        <v>87</v>
      </c>
      <c r="C14" s="24" t="s">
        <v>293</v>
      </c>
      <c r="D14" s="24" t="s">
        <v>41</v>
      </c>
      <c r="E14" s="27" t="s">
        <v>61</v>
      </c>
      <c r="F14" s="26" t="s">
        <v>494</v>
      </c>
      <c r="G14" s="25" t="s">
        <v>48</v>
      </c>
      <c r="H14" s="29" t="s">
        <v>62</v>
      </c>
      <c r="I14" s="25" t="s">
        <v>493</v>
      </c>
      <c r="J14" s="25"/>
      <c r="K14" s="25"/>
      <c r="L14" s="25" t="s">
        <v>51</v>
      </c>
      <c r="M14" s="25" t="s">
        <v>62</v>
      </c>
      <c r="N14" s="40"/>
      <c r="O14" s="40"/>
      <c r="P14" s="71">
        <v>4</v>
      </c>
    </row>
    <row r="15" spans="1:16" x14ac:dyDescent="0.2">
      <c r="A15" s="73" t="s">
        <v>9</v>
      </c>
      <c r="B15" s="24" t="s">
        <v>88</v>
      </c>
      <c r="C15" s="24" t="s">
        <v>293</v>
      </c>
      <c r="D15" s="24" t="s">
        <v>41</v>
      </c>
      <c r="E15" s="27" t="s">
        <v>61</v>
      </c>
      <c r="F15" s="26" t="s">
        <v>494</v>
      </c>
      <c r="G15" s="25" t="s">
        <v>48</v>
      </c>
      <c r="H15" s="29" t="s">
        <v>54</v>
      </c>
      <c r="I15" s="25" t="s">
        <v>493</v>
      </c>
      <c r="J15" s="25"/>
      <c r="K15" s="25"/>
      <c r="L15" s="25" t="s">
        <v>51</v>
      </c>
      <c r="M15" s="25" t="s">
        <v>54</v>
      </c>
      <c r="N15" s="40"/>
      <c r="O15" s="40"/>
      <c r="P15" s="71">
        <v>3</v>
      </c>
    </row>
    <row r="16" spans="1:16" x14ac:dyDescent="0.2">
      <c r="A16" s="73" t="s">
        <v>523</v>
      </c>
      <c r="B16" s="24" t="s">
        <v>95</v>
      </c>
      <c r="C16" s="24" t="s">
        <v>293</v>
      </c>
      <c r="D16" s="24" t="s">
        <v>41</v>
      </c>
      <c r="E16" s="27" t="s">
        <v>61</v>
      </c>
      <c r="F16" s="26" t="s">
        <v>494</v>
      </c>
      <c r="G16" s="25" t="s">
        <v>48</v>
      </c>
      <c r="H16" s="29" t="s">
        <v>54</v>
      </c>
      <c r="I16" s="25" t="s">
        <v>493</v>
      </c>
      <c r="J16" s="25"/>
      <c r="K16" s="25"/>
      <c r="L16" s="25" t="s">
        <v>51</v>
      </c>
      <c r="M16" s="25" t="s">
        <v>54</v>
      </c>
      <c r="N16" s="40"/>
      <c r="O16" s="40"/>
      <c r="P16" s="71">
        <v>3</v>
      </c>
    </row>
    <row r="17" spans="1:16" x14ac:dyDescent="0.2">
      <c r="A17" s="73" t="s">
        <v>63</v>
      </c>
      <c r="B17" s="24" t="s">
        <v>102</v>
      </c>
      <c r="C17" s="24" t="s">
        <v>293</v>
      </c>
      <c r="D17" s="24" t="s">
        <v>41</v>
      </c>
      <c r="E17" s="27" t="s">
        <v>61</v>
      </c>
      <c r="F17" s="26" t="s">
        <v>494</v>
      </c>
      <c r="G17" s="25" t="s">
        <v>48</v>
      </c>
      <c r="H17" s="29" t="s">
        <v>54</v>
      </c>
      <c r="I17" s="25" t="s">
        <v>493</v>
      </c>
      <c r="J17" s="25"/>
      <c r="K17" s="25"/>
      <c r="L17" s="25" t="s">
        <v>51</v>
      </c>
      <c r="M17" s="25" t="s">
        <v>54</v>
      </c>
      <c r="N17" s="40"/>
      <c r="O17" s="40"/>
      <c r="P17" s="71">
        <v>3</v>
      </c>
    </row>
    <row r="18" spans="1:16" x14ac:dyDescent="0.2">
      <c r="A18" s="73" t="s">
        <v>524</v>
      </c>
      <c r="B18" s="24" t="s">
        <v>520</v>
      </c>
      <c r="C18" s="24" t="s">
        <v>293</v>
      </c>
      <c r="D18" s="24" t="s">
        <v>41</v>
      </c>
      <c r="E18" s="27" t="s">
        <v>61</v>
      </c>
      <c r="F18" s="26" t="s">
        <v>494</v>
      </c>
      <c r="G18" s="25" t="s">
        <v>48</v>
      </c>
      <c r="H18" s="29" t="s">
        <v>64</v>
      </c>
      <c r="I18" s="25" t="s">
        <v>493</v>
      </c>
      <c r="J18" s="25"/>
      <c r="K18" s="25"/>
      <c r="L18" s="25" t="s">
        <v>51</v>
      </c>
      <c r="M18" s="25" t="s">
        <v>65</v>
      </c>
      <c r="N18" s="40"/>
      <c r="O18" s="40"/>
      <c r="P18" s="71">
        <v>3</v>
      </c>
    </row>
    <row r="19" spans="1:16" x14ac:dyDescent="0.2">
      <c r="A19" s="73" t="s">
        <v>10</v>
      </c>
      <c r="B19" s="24" t="s">
        <v>89</v>
      </c>
      <c r="C19" s="24" t="s">
        <v>293</v>
      </c>
      <c r="D19" s="24" t="s">
        <v>41</v>
      </c>
      <c r="E19" s="27" t="s">
        <v>288</v>
      </c>
      <c r="F19" s="26" t="s">
        <v>494</v>
      </c>
      <c r="G19" s="25" t="s">
        <v>48</v>
      </c>
      <c r="H19" s="29" t="s">
        <v>65</v>
      </c>
      <c r="I19" s="25" t="s">
        <v>493</v>
      </c>
      <c r="J19" s="25"/>
      <c r="K19" s="25"/>
      <c r="L19" s="25" t="s">
        <v>51</v>
      </c>
      <c r="M19" s="25" t="s">
        <v>65</v>
      </c>
      <c r="N19" s="40"/>
      <c r="O19" s="40"/>
      <c r="P19" s="71">
        <v>4</v>
      </c>
    </row>
    <row r="20" spans="1:16" x14ac:dyDescent="0.2">
      <c r="A20" s="73" t="s">
        <v>90</v>
      </c>
      <c r="B20" s="24" t="s">
        <v>92</v>
      </c>
      <c r="C20" s="24" t="s">
        <v>293</v>
      </c>
      <c r="D20" s="24" t="s">
        <v>41</v>
      </c>
      <c r="E20" s="27" t="s">
        <v>66</v>
      </c>
      <c r="F20" s="26" t="s">
        <v>494</v>
      </c>
      <c r="G20" s="25" t="s">
        <v>48</v>
      </c>
      <c r="H20" s="29" t="s">
        <v>67</v>
      </c>
      <c r="I20" s="25" t="s">
        <v>493</v>
      </c>
      <c r="J20" s="25"/>
      <c r="K20" s="25"/>
      <c r="L20" s="25" t="s">
        <v>51</v>
      </c>
      <c r="M20" s="25" t="s">
        <v>62</v>
      </c>
      <c r="N20" s="40"/>
      <c r="O20" s="40"/>
      <c r="P20" s="71">
        <v>3</v>
      </c>
    </row>
    <row r="21" spans="1:16" x14ac:dyDescent="0.2">
      <c r="A21" s="73" t="s">
        <v>91</v>
      </c>
      <c r="B21" s="24" t="s">
        <v>93</v>
      </c>
      <c r="C21" s="24" t="s">
        <v>293</v>
      </c>
      <c r="D21" s="24" t="s">
        <v>41</v>
      </c>
      <c r="E21" s="27" t="s">
        <v>66</v>
      </c>
      <c r="F21" s="26" t="s">
        <v>494</v>
      </c>
      <c r="G21" s="25" t="s">
        <v>48</v>
      </c>
      <c r="H21" s="29" t="s">
        <v>49</v>
      </c>
      <c r="I21" s="25" t="s">
        <v>493</v>
      </c>
      <c r="J21" s="25"/>
      <c r="K21" s="25"/>
      <c r="L21" s="25" t="s">
        <v>51</v>
      </c>
      <c r="M21" s="25" t="s">
        <v>49</v>
      </c>
      <c r="N21" s="40"/>
      <c r="O21" s="40"/>
      <c r="P21" s="71">
        <v>3</v>
      </c>
    </row>
    <row r="22" spans="1:16" ht="22.5" x14ac:dyDescent="0.2">
      <c r="A22" s="73" t="s">
        <v>94</v>
      </c>
      <c r="B22" s="24" t="s">
        <v>99</v>
      </c>
      <c r="C22" s="24" t="s">
        <v>293</v>
      </c>
      <c r="D22" s="24" t="s">
        <v>35</v>
      </c>
      <c r="E22" s="28" t="s">
        <v>68</v>
      </c>
      <c r="F22" s="27" t="s">
        <v>69</v>
      </c>
      <c r="G22" s="25" t="s">
        <v>48</v>
      </c>
      <c r="H22" s="29" t="s">
        <v>54</v>
      </c>
      <c r="I22" s="25" t="s">
        <v>493</v>
      </c>
      <c r="J22" s="25"/>
      <c r="K22" s="25"/>
      <c r="L22" s="29" t="s">
        <v>539</v>
      </c>
      <c r="M22" s="25" t="s">
        <v>70</v>
      </c>
      <c r="N22" s="40"/>
      <c r="O22" s="40"/>
      <c r="P22" s="71">
        <v>6</v>
      </c>
    </row>
    <row r="23" spans="1:16" ht="22.5" x14ac:dyDescent="0.2">
      <c r="A23" s="73" t="s">
        <v>17</v>
      </c>
      <c r="B23" s="24" t="s">
        <v>96</v>
      </c>
      <c r="C23" s="24" t="s">
        <v>293</v>
      </c>
      <c r="D23" s="24" t="s">
        <v>35</v>
      </c>
      <c r="E23" s="28" t="s">
        <v>68</v>
      </c>
      <c r="F23" s="27" t="s">
        <v>69</v>
      </c>
      <c r="G23" s="25" t="s">
        <v>48</v>
      </c>
      <c r="H23" s="29" t="s">
        <v>54</v>
      </c>
      <c r="I23" s="25" t="s">
        <v>493</v>
      </c>
      <c r="J23" s="25"/>
      <c r="K23" s="25"/>
      <c r="L23" s="29" t="s">
        <v>71</v>
      </c>
      <c r="M23" s="25" t="s">
        <v>70</v>
      </c>
      <c r="N23" s="40"/>
      <c r="O23" s="40"/>
      <c r="P23" s="71">
        <v>6</v>
      </c>
    </row>
    <row r="24" spans="1:16" ht="22.5" x14ac:dyDescent="0.2">
      <c r="A24" s="73" t="s">
        <v>11</v>
      </c>
      <c r="B24" s="24" t="s">
        <v>97</v>
      </c>
      <c r="C24" s="24" t="s">
        <v>293</v>
      </c>
      <c r="D24" s="24" t="s">
        <v>35</v>
      </c>
      <c r="E24" s="28" t="s">
        <v>68</v>
      </c>
      <c r="F24" s="27" t="s">
        <v>69</v>
      </c>
      <c r="G24" s="25" t="s">
        <v>48</v>
      </c>
      <c r="H24" s="29" t="s">
        <v>54</v>
      </c>
      <c r="I24" s="25" t="s">
        <v>493</v>
      </c>
      <c r="J24" s="25"/>
      <c r="K24" s="25"/>
      <c r="L24" s="25" t="s">
        <v>55</v>
      </c>
      <c r="M24" s="25" t="s">
        <v>70</v>
      </c>
      <c r="N24" s="40"/>
      <c r="O24" s="40"/>
      <c r="P24" s="71">
        <v>6</v>
      </c>
    </row>
    <row r="25" spans="1:16" ht="22.5" x14ac:dyDescent="0.2">
      <c r="A25" s="106" t="s">
        <v>12</v>
      </c>
      <c r="B25" s="27" t="s">
        <v>98</v>
      </c>
      <c r="C25" s="24" t="s">
        <v>293</v>
      </c>
      <c r="D25" s="24" t="s">
        <v>35</v>
      </c>
      <c r="E25" s="28" t="s">
        <v>68</v>
      </c>
      <c r="F25" s="27" t="s">
        <v>69</v>
      </c>
      <c r="G25" s="25" t="s">
        <v>48</v>
      </c>
      <c r="H25" s="29" t="s">
        <v>54</v>
      </c>
      <c r="I25" s="25" t="s">
        <v>493</v>
      </c>
      <c r="J25" s="25"/>
      <c r="K25" s="25"/>
      <c r="L25" s="25" t="s">
        <v>51</v>
      </c>
      <c r="M25" s="25" t="s">
        <v>70</v>
      </c>
      <c r="N25" s="40"/>
      <c r="O25" s="40"/>
      <c r="P25" s="71">
        <v>6</v>
      </c>
    </row>
    <row r="26" spans="1:16" x14ac:dyDescent="0.2">
      <c r="A26" s="35" t="s">
        <v>16</v>
      </c>
      <c r="B26" s="33" t="s">
        <v>176</v>
      </c>
      <c r="C26" s="33" t="s">
        <v>293</v>
      </c>
      <c r="D26" s="34" t="s">
        <v>105</v>
      </c>
      <c r="E26" s="33" t="s">
        <v>548</v>
      </c>
      <c r="F26" s="26" t="s">
        <v>547</v>
      </c>
      <c r="G26" s="25" t="s">
        <v>48</v>
      </c>
      <c r="H26" s="52" t="s">
        <v>177</v>
      </c>
      <c r="I26" s="25" t="s">
        <v>493</v>
      </c>
      <c r="J26" s="25"/>
      <c r="K26" s="25"/>
      <c r="L26" s="25" t="s">
        <v>160</v>
      </c>
      <c r="M26" s="93" t="s">
        <v>54</v>
      </c>
      <c r="N26" s="40"/>
      <c r="O26" s="40"/>
      <c r="P26" s="93">
        <v>13</v>
      </c>
    </row>
    <row r="27" spans="1:16" ht="18" x14ac:dyDescent="0.2">
      <c r="A27" s="35" t="s">
        <v>242</v>
      </c>
      <c r="B27" s="33" t="s">
        <v>145</v>
      </c>
      <c r="C27" s="24" t="s">
        <v>293</v>
      </c>
      <c r="D27" s="34" t="s">
        <v>103</v>
      </c>
      <c r="E27" s="33" t="s">
        <v>124</v>
      </c>
      <c r="F27" s="26" t="s">
        <v>146</v>
      </c>
      <c r="G27" s="25" t="s">
        <v>48</v>
      </c>
      <c r="H27" s="29" t="s">
        <v>147</v>
      </c>
      <c r="I27" s="25" t="s">
        <v>493</v>
      </c>
      <c r="J27" s="25"/>
      <c r="K27" s="25"/>
      <c r="L27" s="38" t="s">
        <v>148</v>
      </c>
      <c r="M27" s="92" t="s">
        <v>54</v>
      </c>
      <c r="N27" s="40"/>
      <c r="O27" s="40"/>
      <c r="P27" s="71">
        <v>10</v>
      </c>
    </row>
    <row r="28" spans="1:16" x14ac:dyDescent="0.2">
      <c r="A28" s="35" t="s">
        <v>535</v>
      </c>
      <c r="B28" s="33" t="s">
        <v>123</v>
      </c>
      <c r="C28" s="24" t="s">
        <v>293</v>
      </c>
      <c r="D28" s="34" t="s">
        <v>105</v>
      </c>
      <c r="E28" s="33" t="s">
        <v>548</v>
      </c>
      <c r="F28" s="26" t="s">
        <v>547</v>
      </c>
      <c r="G28" s="25" t="s">
        <v>48</v>
      </c>
      <c r="H28" s="52" t="s">
        <v>54</v>
      </c>
      <c r="I28" s="25" t="s">
        <v>493</v>
      </c>
      <c r="J28" s="25"/>
      <c r="K28" s="25"/>
      <c r="L28" s="25" t="s">
        <v>51</v>
      </c>
      <c r="M28" s="93" t="s">
        <v>54</v>
      </c>
      <c r="N28" s="40"/>
      <c r="O28" s="40"/>
      <c r="P28" s="93">
        <v>18</v>
      </c>
    </row>
    <row r="29" spans="1:16" ht="22.5" x14ac:dyDescent="0.2">
      <c r="A29" s="35" t="s">
        <v>214</v>
      </c>
      <c r="B29" s="33" t="s">
        <v>125</v>
      </c>
      <c r="C29" s="24" t="s">
        <v>293</v>
      </c>
      <c r="D29" s="34" t="s">
        <v>105</v>
      </c>
      <c r="E29" s="33" t="s">
        <v>548</v>
      </c>
      <c r="F29" s="26" t="s">
        <v>547</v>
      </c>
      <c r="G29" s="25" t="s">
        <v>48</v>
      </c>
      <c r="H29" s="52" t="s">
        <v>54</v>
      </c>
      <c r="I29" s="25" t="s">
        <v>493</v>
      </c>
      <c r="J29" s="25"/>
      <c r="K29" s="25"/>
      <c r="L29" s="25" t="s">
        <v>51</v>
      </c>
      <c r="M29" s="93" t="s">
        <v>54</v>
      </c>
      <c r="N29" s="40"/>
      <c r="O29" s="40"/>
      <c r="P29" s="93">
        <v>18</v>
      </c>
    </row>
    <row r="30" spans="1:16" x14ac:dyDescent="0.2">
      <c r="A30" s="35" t="s">
        <v>233</v>
      </c>
      <c r="B30" s="33" t="s">
        <v>126</v>
      </c>
      <c r="C30" s="24" t="s">
        <v>293</v>
      </c>
      <c r="D30" s="34" t="s">
        <v>105</v>
      </c>
      <c r="E30" s="33" t="s">
        <v>548</v>
      </c>
      <c r="F30" s="26" t="s">
        <v>547</v>
      </c>
      <c r="G30" s="25" t="s">
        <v>48</v>
      </c>
      <c r="H30" s="52" t="s">
        <v>54</v>
      </c>
      <c r="I30" s="25" t="s">
        <v>493</v>
      </c>
      <c r="J30" s="25"/>
      <c r="K30" s="25"/>
      <c r="L30" s="25" t="s">
        <v>58</v>
      </c>
      <c r="M30" s="93" t="s">
        <v>54</v>
      </c>
      <c r="N30" s="40"/>
      <c r="O30" s="40"/>
      <c r="P30" s="93">
        <v>18</v>
      </c>
    </row>
    <row r="31" spans="1:16" ht="22.5" x14ac:dyDescent="0.2">
      <c r="A31" s="35" t="s">
        <v>213</v>
      </c>
      <c r="B31" s="33" t="s">
        <v>137</v>
      </c>
      <c r="C31" s="24" t="s">
        <v>293</v>
      </c>
      <c r="D31" s="34" t="s">
        <v>105</v>
      </c>
      <c r="E31" s="33" t="s">
        <v>548</v>
      </c>
      <c r="F31" s="26" t="s">
        <v>547</v>
      </c>
      <c r="G31" s="25" t="s">
        <v>48</v>
      </c>
      <c r="H31" s="52" t="s">
        <v>54</v>
      </c>
      <c r="I31" s="25" t="s">
        <v>493</v>
      </c>
      <c r="J31" s="25"/>
      <c r="K31" s="25"/>
      <c r="L31" s="25" t="s">
        <v>51</v>
      </c>
      <c r="M31" s="93" t="s">
        <v>54</v>
      </c>
      <c r="N31" s="40"/>
      <c r="O31" s="40"/>
      <c r="P31" s="93">
        <v>18</v>
      </c>
    </row>
    <row r="32" spans="1:16" x14ac:dyDescent="0.2">
      <c r="A32" s="35" t="s">
        <v>238</v>
      </c>
      <c r="B32" s="33" t="s">
        <v>140</v>
      </c>
      <c r="C32" s="24" t="s">
        <v>293</v>
      </c>
      <c r="D32" s="34" t="s">
        <v>105</v>
      </c>
      <c r="E32" s="33" t="s">
        <v>548</v>
      </c>
      <c r="F32" s="26" t="s">
        <v>547</v>
      </c>
      <c r="G32" s="25" t="s">
        <v>48</v>
      </c>
      <c r="H32" s="52" t="s">
        <v>54</v>
      </c>
      <c r="I32" s="25" t="s">
        <v>493</v>
      </c>
      <c r="J32" s="25"/>
      <c r="K32" s="25"/>
      <c r="L32" s="25" t="s">
        <v>51</v>
      </c>
      <c r="M32" s="93" t="s">
        <v>58</v>
      </c>
      <c r="N32" s="40"/>
      <c r="O32" s="40"/>
      <c r="P32" s="93">
        <v>18</v>
      </c>
    </row>
    <row r="33" spans="1:16" ht="16.5" x14ac:dyDescent="0.2">
      <c r="A33" s="35" t="s">
        <v>235</v>
      </c>
      <c r="B33" s="33" t="s">
        <v>133</v>
      </c>
      <c r="C33" s="24" t="s">
        <v>293</v>
      </c>
      <c r="D33" s="24" t="s">
        <v>134</v>
      </c>
      <c r="E33" s="33" t="s">
        <v>548</v>
      </c>
      <c r="F33" s="26" t="s">
        <v>547</v>
      </c>
      <c r="G33" s="25" t="s">
        <v>48</v>
      </c>
      <c r="H33" s="52" t="s">
        <v>67</v>
      </c>
      <c r="I33" s="72" t="s">
        <v>135</v>
      </c>
      <c r="J33" s="72" t="s">
        <v>67</v>
      </c>
      <c r="K33" s="72"/>
      <c r="L33" s="25" t="s">
        <v>51</v>
      </c>
      <c r="M33" s="93" t="s">
        <v>54</v>
      </c>
      <c r="N33" s="40"/>
      <c r="O33" s="40"/>
      <c r="P33" s="104">
        <v>19</v>
      </c>
    </row>
    <row r="34" spans="1:16" x14ac:dyDescent="0.2">
      <c r="A34" s="35" t="s">
        <v>239</v>
      </c>
      <c r="B34" s="33" t="s">
        <v>141</v>
      </c>
      <c r="C34" s="24" t="s">
        <v>293</v>
      </c>
      <c r="D34" s="34" t="s">
        <v>105</v>
      </c>
      <c r="E34" s="33" t="s">
        <v>548</v>
      </c>
      <c r="F34" s="26" t="s">
        <v>547</v>
      </c>
      <c r="G34" s="25" t="s">
        <v>48</v>
      </c>
      <c r="H34" s="52" t="s">
        <v>54</v>
      </c>
      <c r="I34" s="25" t="s">
        <v>493</v>
      </c>
      <c r="J34" s="25"/>
      <c r="K34" s="25"/>
      <c r="L34" s="25" t="s">
        <v>51</v>
      </c>
      <c r="M34" s="93" t="s">
        <v>54</v>
      </c>
      <c r="N34" s="40"/>
      <c r="O34" s="40"/>
      <c r="P34" s="93">
        <v>18</v>
      </c>
    </row>
    <row r="35" spans="1:16" x14ac:dyDescent="0.2">
      <c r="A35" s="35" t="s">
        <v>240</v>
      </c>
      <c r="B35" s="33" t="s">
        <v>142</v>
      </c>
      <c r="C35" s="33" t="s">
        <v>104</v>
      </c>
      <c r="D35" s="37" t="s">
        <v>104</v>
      </c>
      <c r="E35" s="33" t="s">
        <v>548</v>
      </c>
      <c r="F35" s="26" t="s">
        <v>547</v>
      </c>
      <c r="G35" s="25" t="s">
        <v>48</v>
      </c>
      <c r="H35" s="52" t="s">
        <v>54</v>
      </c>
      <c r="I35" s="25" t="s">
        <v>493</v>
      </c>
      <c r="J35" s="25"/>
      <c r="K35" s="25"/>
      <c r="L35" s="25" t="s">
        <v>51</v>
      </c>
      <c r="M35" s="93" t="s">
        <v>54</v>
      </c>
      <c r="N35" s="40"/>
      <c r="O35" s="40"/>
      <c r="P35" s="93">
        <v>18</v>
      </c>
    </row>
    <row r="36" spans="1:16" x14ac:dyDescent="0.2">
      <c r="A36" s="35" t="s">
        <v>241</v>
      </c>
      <c r="B36" s="33" t="s">
        <v>143</v>
      </c>
      <c r="C36" s="24" t="s">
        <v>293</v>
      </c>
      <c r="D36" s="34" t="s">
        <v>105</v>
      </c>
      <c r="E36" s="33" t="s">
        <v>548</v>
      </c>
      <c r="F36" s="26" t="s">
        <v>547</v>
      </c>
      <c r="G36" s="25" t="s">
        <v>48</v>
      </c>
      <c r="H36" s="52" t="s">
        <v>54</v>
      </c>
      <c r="I36" s="25" t="s">
        <v>493</v>
      </c>
      <c r="J36" s="25"/>
      <c r="K36" s="25"/>
      <c r="L36" s="25" t="s">
        <v>51</v>
      </c>
      <c r="M36" s="93" t="s">
        <v>54</v>
      </c>
      <c r="N36" s="40"/>
      <c r="O36" s="40"/>
      <c r="P36" s="93">
        <v>18</v>
      </c>
    </row>
    <row r="37" spans="1:16" x14ac:dyDescent="0.2">
      <c r="A37" s="35" t="s">
        <v>243</v>
      </c>
      <c r="B37" s="33" t="s">
        <v>149</v>
      </c>
      <c r="C37" s="24" t="s">
        <v>293</v>
      </c>
      <c r="D37" s="34" t="s">
        <v>105</v>
      </c>
      <c r="E37" s="33" t="s">
        <v>548</v>
      </c>
      <c r="F37" s="26" t="s">
        <v>547</v>
      </c>
      <c r="G37" s="25" t="s">
        <v>150</v>
      </c>
      <c r="H37" s="52" t="s">
        <v>54</v>
      </c>
      <c r="I37" s="25" t="s">
        <v>493</v>
      </c>
      <c r="J37" s="25"/>
      <c r="K37" s="25"/>
      <c r="L37" s="25" t="s">
        <v>58</v>
      </c>
      <c r="M37" s="93" t="s">
        <v>54</v>
      </c>
      <c r="N37" s="40"/>
      <c r="O37" s="40"/>
      <c r="P37" s="93">
        <v>18</v>
      </c>
    </row>
    <row r="38" spans="1:16" x14ac:dyDescent="0.2">
      <c r="A38" s="35" t="s">
        <v>244</v>
      </c>
      <c r="B38" s="33" t="s">
        <v>151</v>
      </c>
      <c r="C38" s="24" t="s">
        <v>293</v>
      </c>
      <c r="D38" s="34" t="s">
        <v>105</v>
      </c>
      <c r="E38" s="33" t="s">
        <v>548</v>
      </c>
      <c r="F38" s="26" t="s">
        <v>547</v>
      </c>
      <c r="G38" s="25" t="s">
        <v>150</v>
      </c>
      <c r="H38" s="52" t="s">
        <v>54</v>
      </c>
      <c r="I38" s="25" t="s">
        <v>493</v>
      </c>
      <c r="J38" s="25"/>
      <c r="K38" s="25"/>
      <c r="L38" s="25" t="s">
        <v>58</v>
      </c>
      <c r="M38" s="93" t="s">
        <v>54</v>
      </c>
      <c r="N38" s="40"/>
      <c r="O38" s="40"/>
      <c r="P38" s="93">
        <v>18</v>
      </c>
    </row>
    <row r="39" spans="1:16" x14ac:dyDescent="0.2">
      <c r="A39" s="35" t="s">
        <v>245</v>
      </c>
      <c r="B39" s="33" t="s">
        <v>152</v>
      </c>
      <c r="C39" s="24" t="s">
        <v>293</v>
      </c>
      <c r="D39" s="24" t="s">
        <v>36</v>
      </c>
      <c r="E39" s="33" t="s">
        <v>548</v>
      </c>
      <c r="F39" s="26" t="s">
        <v>547</v>
      </c>
      <c r="G39" s="25" t="s">
        <v>150</v>
      </c>
      <c r="H39" s="52" t="s">
        <v>54</v>
      </c>
      <c r="I39" s="25" t="s">
        <v>493</v>
      </c>
      <c r="J39" s="25"/>
      <c r="K39" s="25"/>
      <c r="L39" s="25" t="s">
        <v>58</v>
      </c>
      <c r="M39" s="93" t="s">
        <v>54</v>
      </c>
      <c r="N39" s="40"/>
      <c r="O39" s="40"/>
      <c r="P39" s="93">
        <v>14</v>
      </c>
    </row>
    <row r="40" spans="1:16" x14ac:dyDescent="0.2">
      <c r="A40" s="35" t="s">
        <v>246</v>
      </c>
      <c r="B40" s="33" t="s">
        <v>153</v>
      </c>
      <c r="C40" s="24" t="s">
        <v>293</v>
      </c>
      <c r="D40" s="24" t="s">
        <v>36</v>
      </c>
      <c r="E40" s="33" t="s">
        <v>548</v>
      </c>
      <c r="F40" s="26" t="s">
        <v>547</v>
      </c>
      <c r="G40" s="25" t="s">
        <v>150</v>
      </c>
      <c r="H40" s="52" t="s">
        <v>54</v>
      </c>
      <c r="I40" s="25" t="s">
        <v>493</v>
      </c>
      <c r="J40" s="25"/>
      <c r="K40" s="25"/>
      <c r="L40" s="25" t="s">
        <v>58</v>
      </c>
      <c r="M40" s="93" t="s">
        <v>54</v>
      </c>
      <c r="N40" s="40"/>
      <c r="O40" s="40"/>
      <c r="P40" s="93">
        <v>14</v>
      </c>
    </row>
    <row r="41" spans="1:16" x14ac:dyDescent="0.2">
      <c r="A41" s="35" t="s">
        <v>525</v>
      </c>
      <c r="B41" s="33" t="s">
        <v>155</v>
      </c>
      <c r="C41" s="24" t="s">
        <v>293</v>
      </c>
      <c r="D41" s="34" t="s">
        <v>105</v>
      </c>
      <c r="E41" s="33" t="s">
        <v>548</v>
      </c>
      <c r="F41" s="26" t="s">
        <v>547</v>
      </c>
      <c r="G41" s="25" t="s">
        <v>48</v>
      </c>
      <c r="H41" s="52" t="s">
        <v>54</v>
      </c>
      <c r="I41" s="25" t="s">
        <v>493</v>
      </c>
      <c r="J41" s="25"/>
      <c r="K41" s="25"/>
      <c r="L41" s="25" t="s">
        <v>51</v>
      </c>
      <c r="M41" s="93" t="s">
        <v>54</v>
      </c>
      <c r="N41" s="40"/>
      <c r="O41" s="40"/>
      <c r="P41" s="93">
        <v>18</v>
      </c>
    </row>
    <row r="42" spans="1:16" x14ac:dyDescent="0.2">
      <c r="A42" s="35" t="s">
        <v>248</v>
      </c>
      <c r="B42" s="33" t="s">
        <v>156</v>
      </c>
      <c r="C42" s="33" t="s">
        <v>104</v>
      </c>
      <c r="D42" s="74" t="s">
        <v>104</v>
      </c>
      <c r="E42" s="33" t="s">
        <v>548</v>
      </c>
      <c r="F42" s="26" t="s">
        <v>547</v>
      </c>
      <c r="G42" s="25" t="s">
        <v>48</v>
      </c>
      <c r="H42" s="52" t="s">
        <v>54</v>
      </c>
      <c r="I42" s="25" t="s">
        <v>493</v>
      </c>
      <c r="J42" s="25"/>
      <c r="K42" s="25"/>
      <c r="L42" s="25" t="s">
        <v>51</v>
      </c>
      <c r="M42" s="93" t="s">
        <v>54</v>
      </c>
      <c r="N42" s="40"/>
      <c r="O42" s="40"/>
      <c r="P42" s="93">
        <v>18</v>
      </c>
    </row>
    <row r="43" spans="1:16" x14ac:dyDescent="0.2">
      <c r="A43" s="35" t="s">
        <v>249</v>
      </c>
      <c r="B43" s="33" t="s">
        <v>157</v>
      </c>
      <c r="C43" s="24" t="s">
        <v>293</v>
      </c>
      <c r="D43" s="34" t="s">
        <v>105</v>
      </c>
      <c r="E43" s="33" t="s">
        <v>548</v>
      </c>
      <c r="F43" s="26" t="s">
        <v>547</v>
      </c>
      <c r="G43" s="25" t="s">
        <v>48</v>
      </c>
      <c r="H43" s="52" t="s">
        <v>54</v>
      </c>
      <c r="I43" s="25" t="s">
        <v>493</v>
      </c>
      <c r="J43" s="25"/>
      <c r="K43" s="25"/>
      <c r="L43" s="25" t="s">
        <v>51</v>
      </c>
      <c r="M43" s="93" t="s">
        <v>54</v>
      </c>
      <c r="N43" s="40"/>
      <c r="O43" s="40"/>
      <c r="P43" s="93">
        <v>18</v>
      </c>
    </row>
    <row r="44" spans="1:16" x14ac:dyDescent="0.2">
      <c r="A44" s="35" t="s">
        <v>253</v>
      </c>
      <c r="B44" s="33" t="s">
        <v>162</v>
      </c>
      <c r="C44" s="24" t="s">
        <v>293</v>
      </c>
      <c r="D44" s="34" t="s">
        <v>105</v>
      </c>
      <c r="E44" s="33" t="s">
        <v>548</v>
      </c>
      <c r="F44" s="26" t="s">
        <v>547</v>
      </c>
      <c r="G44" s="25" t="s">
        <v>163</v>
      </c>
      <c r="H44" s="52" t="s">
        <v>54</v>
      </c>
      <c r="I44" s="25" t="s">
        <v>493</v>
      </c>
      <c r="J44" s="25"/>
      <c r="K44" s="25"/>
      <c r="L44" s="25" t="s">
        <v>58</v>
      </c>
      <c r="M44" s="93" t="s">
        <v>65</v>
      </c>
      <c r="N44" s="40"/>
      <c r="O44" s="40"/>
      <c r="P44" s="93">
        <v>18</v>
      </c>
    </row>
    <row r="45" spans="1:16" x14ac:dyDescent="0.2">
      <c r="A45" s="35" t="s">
        <v>526</v>
      </c>
      <c r="B45" s="33" t="s">
        <v>136</v>
      </c>
      <c r="C45" s="24" t="s">
        <v>293</v>
      </c>
      <c r="D45" s="24" t="s">
        <v>284</v>
      </c>
      <c r="E45" s="33" t="s">
        <v>122</v>
      </c>
      <c r="F45" s="26" t="s">
        <v>547</v>
      </c>
      <c r="G45" s="25" t="s">
        <v>150</v>
      </c>
      <c r="H45" s="52" t="s">
        <v>65</v>
      </c>
      <c r="I45" s="25" t="s">
        <v>493</v>
      </c>
      <c r="J45" s="25"/>
      <c r="K45" s="25"/>
      <c r="L45" s="25" t="s">
        <v>58</v>
      </c>
      <c r="M45" s="93" t="s">
        <v>54</v>
      </c>
      <c r="N45" s="40"/>
      <c r="O45" s="40"/>
      <c r="P45" s="93">
        <v>14</v>
      </c>
    </row>
    <row r="46" spans="1:16" ht="22.5" x14ac:dyDescent="0.2">
      <c r="A46" s="35" t="s">
        <v>532</v>
      </c>
      <c r="B46" s="33" t="s">
        <v>166</v>
      </c>
      <c r="C46" s="33" t="s">
        <v>293</v>
      </c>
      <c r="D46" s="34" t="s">
        <v>105</v>
      </c>
      <c r="E46" s="33" t="s">
        <v>548</v>
      </c>
      <c r="F46" s="26" t="s">
        <v>547</v>
      </c>
      <c r="G46" s="25" t="s">
        <v>48</v>
      </c>
      <c r="H46" s="52" t="s">
        <v>54</v>
      </c>
      <c r="I46" s="25" t="s">
        <v>493</v>
      </c>
      <c r="J46" s="25"/>
      <c r="K46" s="25"/>
      <c r="L46" s="25" t="s">
        <v>160</v>
      </c>
      <c r="M46" s="93" t="s">
        <v>65</v>
      </c>
      <c r="N46" s="40"/>
      <c r="O46" s="40"/>
      <c r="P46" s="93">
        <v>18</v>
      </c>
    </row>
    <row r="47" spans="1:16" x14ac:dyDescent="0.2">
      <c r="A47" s="35" t="s">
        <v>527</v>
      </c>
      <c r="B47" s="33" t="s">
        <v>130</v>
      </c>
      <c r="C47" s="24" t="s">
        <v>293</v>
      </c>
      <c r="D47" s="24" t="s">
        <v>36</v>
      </c>
      <c r="E47" s="33" t="s">
        <v>122</v>
      </c>
      <c r="F47" s="26" t="s">
        <v>547</v>
      </c>
      <c r="G47" s="25" t="s">
        <v>150</v>
      </c>
      <c r="H47" s="52" t="s">
        <v>65</v>
      </c>
      <c r="I47" s="25" t="s">
        <v>493</v>
      </c>
      <c r="J47" s="25"/>
      <c r="K47" s="25"/>
      <c r="L47" s="25" t="s">
        <v>58</v>
      </c>
      <c r="M47" s="93" t="s">
        <v>54</v>
      </c>
      <c r="N47" s="40"/>
      <c r="O47" s="40"/>
      <c r="P47" s="93">
        <v>14</v>
      </c>
    </row>
    <row r="48" spans="1:16" x14ac:dyDescent="0.2">
      <c r="A48" s="35" t="s">
        <v>259</v>
      </c>
      <c r="B48" s="33" t="s">
        <v>169</v>
      </c>
      <c r="C48" s="33" t="s">
        <v>293</v>
      </c>
      <c r="D48" s="33" t="s">
        <v>37</v>
      </c>
      <c r="E48" s="33" t="s">
        <v>548</v>
      </c>
      <c r="F48" s="26" t="s">
        <v>547</v>
      </c>
      <c r="G48" s="25" t="s">
        <v>48</v>
      </c>
      <c r="H48" s="52" t="s">
        <v>54</v>
      </c>
      <c r="I48" s="25" t="s">
        <v>493</v>
      </c>
      <c r="J48" s="25"/>
      <c r="K48" s="25"/>
      <c r="L48" s="25" t="s">
        <v>160</v>
      </c>
      <c r="M48" s="93" t="s">
        <v>54</v>
      </c>
      <c r="N48" s="40"/>
      <c r="O48" s="40"/>
      <c r="P48" s="93">
        <v>18</v>
      </c>
    </row>
    <row r="49" spans="1:16" x14ac:dyDescent="0.2">
      <c r="A49" s="35" t="s">
        <v>260</v>
      </c>
      <c r="B49" s="33" t="s">
        <v>170</v>
      </c>
      <c r="C49" s="33" t="s">
        <v>293</v>
      </c>
      <c r="D49" s="34" t="s">
        <v>36</v>
      </c>
      <c r="E49" s="33" t="s">
        <v>550</v>
      </c>
      <c r="F49" s="26" t="s">
        <v>547</v>
      </c>
      <c r="G49" s="25" t="s">
        <v>150</v>
      </c>
      <c r="H49" s="52" t="e">
        <f>#REF!</f>
        <v>#REF!</v>
      </c>
      <c r="I49" s="25" t="s">
        <v>493</v>
      </c>
      <c r="J49" s="25"/>
      <c r="K49" s="25"/>
      <c r="L49" s="25" t="s">
        <v>58</v>
      </c>
      <c r="M49" s="93" t="s">
        <v>54</v>
      </c>
      <c r="N49" s="40"/>
      <c r="O49" s="40"/>
      <c r="P49" s="93">
        <v>18</v>
      </c>
    </row>
    <row r="50" spans="1:16" x14ac:dyDescent="0.2">
      <c r="A50" s="35" t="s">
        <v>216</v>
      </c>
      <c r="B50" s="33" t="s">
        <v>171</v>
      </c>
      <c r="C50" s="33" t="s">
        <v>293</v>
      </c>
      <c r="D50" s="24" t="s">
        <v>35</v>
      </c>
      <c r="E50" s="33" t="s">
        <v>548</v>
      </c>
      <c r="F50" s="26" t="s">
        <v>547</v>
      </c>
      <c r="G50" s="25" t="s">
        <v>57</v>
      </c>
      <c r="H50" s="52" t="e">
        <f>#REF!</f>
        <v>#REF!</v>
      </c>
      <c r="I50" s="25" t="s">
        <v>493</v>
      </c>
      <c r="J50" s="25"/>
      <c r="K50" s="25"/>
      <c r="L50" s="25" t="s">
        <v>58</v>
      </c>
      <c r="M50" s="93" t="s">
        <v>54</v>
      </c>
      <c r="N50" s="40"/>
      <c r="O50" s="40"/>
      <c r="P50" s="93">
        <v>18</v>
      </c>
    </row>
    <row r="51" spans="1:16" x14ac:dyDescent="0.2">
      <c r="A51" s="35" t="s">
        <v>528</v>
      </c>
      <c r="B51" s="33" t="s">
        <v>129</v>
      </c>
      <c r="C51" s="24" t="s">
        <v>293</v>
      </c>
      <c r="D51" s="34" t="s">
        <v>105</v>
      </c>
      <c r="E51" s="33" t="s">
        <v>548</v>
      </c>
      <c r="F51" s="26" t="s">
        <v>547</v>
      </c>
      <c r="G51" s="25" t="s">
        <v>48</v>
      </c>
      <c r="H51" s="52" t="e">
        <f>#REF!</f>
        <v>#REF!</v>
      </c>
      <c r="I51" s="25" t="s">
        <v>493</v>
      </c>
      <c r="J51" s="25"/>
      <c r="K51" s="25"/>
      <c r="L51" s="25" t="s">
        <v>51</v>
      </c>
      <c r="M51" s="93" t="s">
        <v>54</v>
      </c>
      <c r="N51" s="40"/>
      <c r="O51" s="40"/>
      <c r="P51" s="93">
        <v>14</v>
      </c>
    </row>
    <row r="52" spans="1:16" ht="22.5" x14ac:dyDescent="0.2">
      <c r="A52" s="35" t="s">
        <v>250</v>
      </c>
      <c r="B52" s="33" t="s">
        <v>158</v>
      </c>
      <c r="C52" s="24" t="s">
        <v>293</v>
      </c>
      <c r="D52" s="34" t="s">
        <v>106</v>
      </c>
      <c r="E52" s="33" t="s">
        <v>289</v>
      </c>
      <c r="F52" s="26" t="s">
        <v>300</v>
      </c>
      <c r="G52" s="25" t="s">
        <v>57</v>
      </c>
      <c r="H52" s="52" t="s">
        <v>443</v>
      </c>
      <c r="I52" s="39" t="s">
        <v>159</v>
      </c>
      <c r="J52" s="39"/>
      <c r="K52" s="39"/>
      <c r="L52" s="25" t="s">
        <v>58</v>
      </c>
      <c r="M52" s="93" t="s">
        <v>54</v>
      </c>
      <c r="N52" s="40"/>
      <c r="O52" s="40"/>
      <c r="P52" s="93">
        <v>10</v>
      </c>
    </row>
    <row r="53" spans="1:16" x14ac:dyDescent="0.2">
      <c r="A53" s="35" t="s">
        <v>234</v>
      </c>
      <c r="B53" s="33" t="s">
        <v>132</v>
      </c>
      <c r="C53" s="24" t="s">
        <v>293</v>
      </c>
      <c r="D53" s="34" t="s">
        <v>36</v>
      </c>
      <c r="E53" s="33" t="s">
        <v>548</v>
      </c>
      <c r="F53" s="26" t="s">
        <v>547</v>
      </c>
      <c r="G53" s="25" t="s">
        <v>48</v>
      </c>
      <c r="H53" s="52" t="s">
        <v>65</v>
      </c>
      <c r="I53" s="25" t="s">
        <v>493</v>
      </c>
      <c r="J53" s="25" t="s">
        <v>65</v>
      </c>
      <c r="K53" s="25"/>
      <c r="L53" s="25" t="s">
        <v>51</v>
      </c>
      <c r="M53" s="93" t="s">
        <v>54</v>
      </c>
      <c r="N53" s="40"/>
      <c r="O53" s="40"/>
      <c r="P53" s="104">
        <v>19</v>
      </c>
    </row>
    <row r="54" spans="1:16" x14ac:dyDescent="0.2">
      <c r="A54" s="35" t="s">
        <v>236</v>
      </c>
      <c r="B54" s="35" t="s">
        <v>138</v>
      </c>
      <c r="C54" s="24" t="s">
        <v>293</v>
      </c>
      <c r="D54" s="73" t="s">
        <v>105</v>
      </c>
      <c r="E54" s="33" t="s">
        <v>548</v>
      </c>
      <c r="F54" s="26" t="s">
        <v>547</v>
      </c>
      <c r="G54" s="36" t="s">
        <v>48</v>
      </c>
      <c r="H54" s="52" t="s">
        <v>65</v>
      </c>
      <c r="I54" s="36" t="s">
        <v>493</v>
      </c>
      <c r="J54" s="36" t="s">
        <v>65</v>
      </c>
      <c r="K54" s="36"/>
      <c r="L54" s="36" t="s">
        <v>51</v>
      </c>
      <c r="M54" s="93" t="s">
        <v>54</v>
      </c>
      <c r="N54" s="40"/>
      <c r="O54" s="40"/>
      <c r="P54" s="104">
        <v>19</v>
      </c>
    </row>
    <row r="55" spans="1:16" x14ac:dyDescent="0.2">
      <c r="A55" s="35" t="s">
        <v>252</v>
      </c>
      <c r="B55" s="33" t="s">
        <v>161</v>
      </c>
      <c r="C55" s="24" t="s">
        <v>293</v>
      </c>
      <c r="D55" s="34" t="s">
        <v>36</v>
      </c>
      <c r="E55" s="33" t="s">
        <v>548</v>
      </c>
      <c r="F55" s="26" t="s">
        <v>547</v>
      </c>
      <c r="G55" s="25" t="s">
        <v>48</v>
      </c>
      <c r="H55" s="52" t="s">
        <v>65</v>
      </c>
      <c r="I55" s="25" t="s">
        <v>493</v>
      </c>
      <c r="J55" s="25" t="s">
        <v>62</v>
      </c>
      <c r="K55" s="25"/>
      <c r="L55" s="25" t="s">
        <v>160</v>
      </c>
      <c r="M55" s="93" t="s">
        <v>54</v>
      </c>
      <c r="N55" s="40"/>
      <c r="O55" s="40"/>
      <c r="P55" s="104">
        <v>19</v>
      </c>
    </row>
    <row r="56" spans="1:16" x14ac:dyDescent="0.2">
      <c r="A56" s="35" t="s">
        <v>263</v>
      </c>
      <c r="B56" s="33" t="s">
        <v>178</v>
      </c>
      <c r="C56" s="33" t="s">
        <v>293</v>
      </c>
      <c r="D56" s="34" t="s">
        <v>105</v>
      </c>
      <c r="E56" s="33" t="s">
        <v>548</v>
      </c>
      <c r="F56" s="26" t="s">
        <v>547</v>
      </c>
      <c r="G56" s="25" t="s">
        <v>48</v>
      </c>
      <c r="H56" s="52" t="s">
        <v>54</v>
      </c>
      <c r="I56" s="25" t="s">
        <v>493</v>
      </c>
      <c r="J56" s="25"/>
      <c r="K56" s="25"/>
      <c r="L56" s="25" t="s">
        <v>160</v>
      </c>
      <c r="M56" s="93" t="s">
        <v>54</v>
      </c>
      <c r="N56" s="40"/>
      <c r="O56" s="40"/>
      <c r="P56" s="93">
        <v>18</v>
      </c>
    </row>
    <row r="57" spans="1:16" ht="22.5" x14ac:dyDescent="0.2">
      <c r="A57" s="35" t="s">
        <v>255</v>
      </c>
      <c r="B57" s="33" t="s">
        <v>164</v>
      </c>
      <c r="C57" s="24" t="s">
        <v>293</v>
      </c>
      <c r="D57" s="34" t="s">
        <v>103</v>
      </c>
      <c r="E57" s="33" t="s">
        <v>291</v>
      </c>
      <c r="F57" s="33" t="s">
        <v>146</v>
      </c>
      <c r="G57" s="75" t="s">
        <v>48</v>
      </c>
      <c r="H57" s="52" t="s">
        <v>484</v>
      </c>
      <c r="I57" s="29" t="s">
        <v>493</v>
      </c>
      <c r="J57" s="29" t="s">
        <v>64</v>
      </c>
      <c r="K57" s="77" t="s">
        <v>483</v>
      </c>
      <c r="L57" s="25" t="s">
        <v>58</v>
      </c>
      <c r="M57" s="93" t="s">
        <v>54</v>
      </c>
      <c r="N57" s="40"/>
      <c r="O57" s="40"/>
      <c r="P57" s="93">
        <v>5</v>
      </c>
    </row>
    <row r="58" spans="1:16" x14ac:dyDescent="0.2">
      <c r="A58" s="35" t="s">
        <v>254</v>
      </c>
      <c r="B58" s="33" t="s">
        <v>0</v>
      </c>
      <c r="C58" s="24" t="s">
        <v>293</v>
      </c>
      <c r="D58" s="34" t="s">
        <v>105</v>
      </c>
      <c r="E58" s="33" t="s">
        <v>122</v>
      </c>
      <c r="F58" s="26" t="s">
        <v>547</v>
      </c>
      <c r="G58" s="25" t="s">
        <v>163</v>
      </c>
      <c r="H58" s="52" t="s">
        <v>54</v>
      </c>
      <c r="I58" s="25" t="s">
        <v>493</v>
      </c>
      <c r="J58" s="25"/>
      <c r="K58" s="25"/>
      <c r="L58" s="25" t="s">
        <v>58</v>
      </c>
      <c r="M58" s="93" t="s">
        <v>54</v>
      </c>
      <c r="N58" s="40"/>
      <c r="O58" s="40"/>
      <c r="P58" s="93">
        <v>14</v>
      </c>
    </row>
    <row r="59" spans="1:16" x14ac:dyDescent="0.2">
      <c r="A59" s="35" t="s">
        <v>221</v>
      </c>
      <c r="B59" s="35" t="s">
        <v>224</v>
      </c>
      <c r="C59" s="33" t="s">
        <v>104</v>
      </c>
      <c r="D59" s="37" t="s">
        <v>104</v>
      </c>
      <c r="E59" s="33" t="s">
        <v>549</v>
      </c>
      <c r="F59" s="26" t="s">
        <v>547</v>
      </c>
      <c r="G59" s="25" t="s">
        <v>48</v>
      </c>
      <c r="H59" s="52" t="s">
        <v>54</v>
      </c>
      <c r="I59" s="25" t="s">
        <v>493</v>
      </c>
      <c r="J59" s="25" t="s">
        <v>54</v>
      </c>
      <c r="K59" s="25"/>
      <c r="L59" s="25" t="s">
        <v>160</v>
      </c>
      <c r="M59" s="93" t="s">
        <v>54</v>
      </c>
      <c r="N59" s="40"/>
      <c r="O59" s="40"/>
      <c r="P59" s="104">
        <v>19</v>
      </c>
    </row>
    <row r="60" spans="1:16" x14ac:dyDescent="0.2">
      <c r="A60" s="35" t="s">
        <v>266</v>
      </c>
      <c r="B60" s="33" t="s">
        <v>183</v>
      </c>
      <c r="C60" s="33" t="s">
        <v>293</v>
      </c>
      <c r="D60" s="34" t="s">
        <v>105</v>
      </c>
      <c r="E60" s="33" t="s">
        <v>548</v>
      </c>
      <c r="F60" s="26" t="s">
        <v>547</v>
      </c>
      <c r="G60" s="25" t="s">
        <v>48</v>
      </c>
      <c r="H60" s="52" t="s">
        <v>54</v>
      </c>
      <c r="I60" s="25" t="s">
        <v>493</v>
      </c>
      <c r="J60" s="25"/>
      <c r="K60" s="25"/>
      <c r="L60" s="25" t="s">
        <v>160</v>
      </c>
      <c r="M60" s="93" t="s">
        <v>62</v>
      </c>
      <c r="N60" s="40"/>
      <c r="O60" s="40"/>
      <c r="P60" s="93">
        <v>18</v>
      </c>
    </row>
    <row r="61" spans="1:16" x14ac:dyDescent="0.2">
      <c r="A61" s="35" t="s">
        <v>256</v>
      </c>
      <c r="B61" s="33" t="s">
        <v>165</v>
      </c>
      <c r="C61" s="24" t="s">
        <v>293</v>
      </c>
      <c r="D61" s="34" t="s">
        <v>36</v>
      </c>
      <c r="E61" s="33" t="s">
        <v>548</v>
      </c>
      <c r="F61" s="26" t="s">
        <v>547</v>
      </c>
      <c r="G61" s="25" t="s">
        <v>48</v>
      </c>
      <c r="H61" s="52" t="s">
        <v>65</v>
      </c>
      <c r="I61" s="25" t="s">
        <v>493</v>
      </c>
      <c r="J61" s="25"/>
      <c r="K61" s="25"/>
      <c r="L61" s="25" t="s">
        <v>160</v>
      </c>
      <c r="M61" s="93" t="s">
        <v>54</v>
      </c>
      <c r="N61" s="40"/>
      <c r="O61" s="40"/>
      <c r="P61" s="104">
        <v>19</v>
      </c>
    </row>
    <row r="62" spans="1:16" x14ac:dyDescent="0.2">
      <c r="A62" s="35" t="s">
        <v>271</v>
      </c>
      <c r="B62" s="33" t="s">
        <v>189</v>
      </c>
      <c r="C62" s="33" t="s">
        <v>293</v>
      </c>
      <c r="D62" s="34" t="s">
        <v>105</v>
      </c>
      <c r="E62" s="33" t="s">
        <v>172</v>
      </c>
      <c r="F62" s="26" t="s">
        <v>547</v>
      </c>
      <c r="G62" s="25" t="s">
        <v>48</v>
      </c>
      <c r="H62" s="52" t="s">
        <v>54</v>
      </c>
      <c r="I62" s="25" t="s">
        <v>493</v>
      </c>
      <c r="J62" s="25"/>
      <c r="K62" s="25"/>
      <c r="L62" s="25" t="s">
        <v>160</v>
      </c>
      <c r="M62" s="93" t="s">
        <v>54</v>
      </c>
      <c r="N62" s="40"/>
      <c r="O62" s="40"/>
      <c r="P62" s="93">
        <v>18</v>
      </c>
    </row>
    <row r="63" spans="1:16" x14ac:dyDescent="0.2">
      <c r="A63" s="60" t="s">
        <v>272</v>
      </c>
      <c r="B63" s="34" t="s">
        <v>15</v>
      </c>
      <c r="C63" s="33" t="s">
        <v>104</v>
      </c>
      <c r="D63" s="73" t="s">
        <v>104</v>
      </c>
      <c r="E63" s="33" t="s">
        <v>190</v>
      </c>
      <c r="F63" s="33" t="s">
        <v>191</v>
      </c>
      <c r="G63" s="25" t="s">
        <v>192</v>
      </c>
      <c r="H63" s="52" t="s">
        <v>54</v>
      </c>
      <c r="I63" s="25" t="s">
        <v>493</v>
      </c>
      <c r="J63" s="25"/>
      <c r="K63" s="25"/>
      <c r="L63" s="25" t="s">
        <v>58</v>
      </c>
      <c r="M63" s="93" t="s">
        <v>54</v>
      </c>
      <c r="N63" s="40"/>
      <c r="O63" s="40"/>
      <c r="P63" s="93">
        <v>16</v>
      </c>
    </row>
    <row r="64" spans="1:16" x14ac:dyDescent="0.2">
      <c r="A64" s="35" t="s">
        <v>257</v>
      </c>
      <c r="B64" s="33" t="s">
        <v>167</v>
      </c>
      <c r="C64" s="33" t="s">
        <v>128</v>
      </c>
      <c r="D64" s="34" t="s">
        <v>106</v>
      </c>
      <c r="E64" s="33" t="s">
        <v>127</v>
      </c>
      <c r="F64" s="26" t="s">
        <v>547</v>
      </c>
      <c r="G64" s="25" t="s">
        <v>48</v>
      </c>
      <c r="H64" s="52" t="s">
        <v>62</v>
      </c>
      <c r="I64" s="25" t="s">
        <v>493</v>
      </c>
      <c r="J64" s="25"/>
      <c r="K64" s="25"/>
      <c r="L64" s="25" t="s">
        <v>160</v>
      </c>
      <c r="M64" s="93" t="s">
        <v>54</v>
      </c>
      <c r="N64" s="40"/>
      <c r="O64" s="40"/>
      <c r="P64" s="104">
        <v>19</v>
      </c>
    </row>
    <row r="65" spans="1:16" x14ac:dyDescent="0.2">
      <c r="A65" s="35" t="s">
        <v>258</v>
      </c>
      <c r="B65" s="33" t="s">
        <v>168</v>
      </c>
      <c r="C65" s="33" t="s">
        <v>104</v>
      </c>
      <c r="D65" s="37" t="s">
        <v>104</v>
      </c>
      <c r="E65" s="33" t="s">
        <v>548</v>
      </c>
      <c r="F65" s="26" t="s">
        <v>547</v>
      </c>
      <c r="G65" s="25" t="s">
        <v>48</v>
      </c>
      <c r="H65" s="52" t="s">
        <v>54</v>
      </c>
      <c r="I65" s="25" t="s">
        <v>493</v>
      </c>
      <c r="J65" s="25"/>
      <c r="K65" s="25"/>
      <c r="L65" s="25" t="s">
        <v>160</v>
      </c>
      <c r="M65" s="93" t="s">
        <v>54</v>
      </c>
      <c r="N65" s="40"/>
      <c r="O65" s="40"/>
      <c r="P65" s="104">
        <v>19</v>
      </c>
    </row>
    <row r="66" spans="1:16" x14ac:dyDescent="0.2">
      <c r="A66" s="35" t="s">
        <v>275</v>
      </c>
      <c r="B66" s="33" t="s">
        <v>195</v>
      </c>
      <c r="C66" s="33" t="s">
        <v>293</v>
      </c>
      <c r="D66" s="34" t="s">
        <v>105</v>
      </c>
      <c r="E66" s="33" t="s">
        <v>548</v>
      </c>
      <c r="F66" s="26" t="s">
        <v>547</v>
      </c>
      <c r="G66" s="25" t="s">
        <v>48</v>
      </c>
      <c r="H66" s="52" t="s">
        <v>54</v>
      </c>
      <c r="I66" s="25" t="s">
        <v>493</v>
      </c>
      <c r="J66" s="25"/>
      <c r="K66" s="25"/>
      <c r="L66" s="25" t="s">
        <v>160</v>
      </c>
      <c r="M66" s="93" t="s">
        <v>54</v>
      </c>
      <c r="N66" s="40"/>
      <c r="O66" s="40"/>
      <c r="P66" s="93">
        <v>18</v>
      </c>
    </row>
    <row r="67" spans="1:16" ht="22.5" x14ac:dyDescent="0.2">
      <c r="A67" s="35" t="s">
        <v>226</v>
      </c>
      <c r="B67" s="33" t="s">
        <v>196</v>
      </c>
      <c r="C67" s="33" t="s">
        <v>293</v>
      </c>
      <c r="D67" s="24" t="s">
        <v>36</v>
      </c>
      <c r="E67" s="33" t="s">
        <v>197</v>
      </c>
      <c r="F67" s="33" t="s">
        <v>198</v>
      </c>
      <c r="G67" s="25" t="s">
        <v>131</v>
      </c>
      <c r="H67" s="52" t="s">
        <v>54</v>
      </c>
      <c r="I67" s="25" t="s">
        <v>493</v>
      </c>
      <c r="J67" s="25"/>
      <c r="K67" s="25"/>
      <c r="L67" s="25" t="s">
        <v>58</v>
      </c>
      <c r="M67" s="93" t="s">
        <v>54</v>
      </c>
      <c r="N67" s="40"/>
      <c r="O67" s="40"/>
      <c r="P67" s="93">
        <v>16</v>
      </c>
    </row>
    <row r="68" spans="1:16" x14ac:dyDescent="0.2">
      <c r="A68" s="35" t="s">
        <v>227</v>
      </c>
      <c r="B68" s="34" t="s">
        <v>228</v>
      </c>
      <c r="C68" s="33" t="s">
        <v>293</v>
      </c>
      <c r="D68" s="24" t="s">
        <v>36</v>
      </c>
      <c r="E68" s="33" t="s">
        <v>199</v>
      </c>
      <c r="F68" s="33" t="s">
        <v>198</v>
      </c>
      <c r="G68" s="25" t="s">
        <v>200</v>
      </c>
      <c r="H68" s="52" t="s">
        <v>54</v>
      </c>
      <c r="I68" s="25" t="s">
        <v>493</v>
      </c>
      <c r="J68" s="25"/>
      <c r="K68" s="25"/>
      <c r="L68" s="25" t="s">
        <v>58</v>
      </c>
      <c r="M68" s="93" t="s">
        <v>54</v>
      </c>
      <c r="N68" s="40"/>
      <c r="O68" s="40"/>
      <c r="P68" s="93">
        <v>16</v>
      </c>
    </row>
    <row r="69" spans="1:16" x14ac:dyDescent="0.2">
      <c r="A69" s="35" t="s">
        <v>230</v>
      </c>
      <c r="B69" s="33" t="s">
        <v>203</v>
      </c>
      <c r="C69" s="33" t="s">
        <v>293</v>
      </c>
      <c r="D69" s="24" t="s">
        <v>36</v>
      </c>
      <c r="E69" s="33" t="s">
        <v>122</v>
      </c>
      <c r="F69" s="26" t="s">
        <v>547</v>
      </c>
      <c r="G69" s="25" t="s">
        <v>150</v>
      </c>
      <c r="H69" s="52" t="s">
        <v>54</v>
      </c>
      <c r="I69" s="25" t="s">
        <v>493</v>
      </c>
      <c r="J69" s="25"/>
      <c r="K69" s="25"/>
      <c r="L69" s="25" t="s">
        <v>58</v>
      </c>
      <c r="M69" s="93" t="s">
        <v>54</v>
      </c>
      <c r="N69" s="40"/>
      <c r="O69" s="40"/>
      <c r="P69" s="93">
        <v>18</v>
      </c>
    </row>
    <row r="70" spans="1:16" x14ac:dyDescent="0.2">
      <c r="A70" s="35" t="s">
        <v>229</v>
      </c>
      <c r="B70" s="33" t="s">
        <v>204</v>
      </c>
      <c r="C70" s="33" t="s">
        <v>293</v>
      </c>
      <c r="D70" s="24" t="s">
        <v>36</v>
      </c>
      <c r="E70" s="33" t="s">
        <v>122</v>
      </c>
      <c r="F70" s="26" t="s">
        <v>547</v>
      </c>
      <c r="G70" s="25" t="s">
        <v>150</v>
      </c>
      <c r="H70" s="52" t="s">
        <v>54</v>
      </c>
      <c r="I70" s="25" t="s">
        <v>493</v>
      </c>
      <c r="J70" s="25"/>
      <c r="K70" s="25"/>
      <c r="L70" s="25" t="s">
        <v>58</v>
      </c>
      <c r="M70" s="93" t="s">
        <v>54</v>
      </c>
      <c r="N70" s="40"/>
      <c r="O70" s="40"/>
      <c r="P70" s="93">
        <v>18</v>
      </c>
    </row>
    <row r="71" spans="1:16" x14ac:dyDescent="0.2">
      <c r="A71" s="35" t="s">
        <v>276</v>
      </c>
      <c r="B71" s="33" t="s">
        <v>2</v>
      </c>
      <c r="C71" s="33" t="s">
        <v>293</v>
      </c>
      <c r="D71" s="34" t="s">
        <v>105</v>
      </c>
      <c r="E71" s="33" t="s">
        <v>122</v>
      </c>
      <c r="F71" s="26" t="s">
        <v>547</v>
      </c>
      <c r="G71" s="25" t="s">
        <v>150</v>
      </c>
      <c r="H71" s="52" t="s">
        <v>54</v>
      </c>
      <c r="I71" s="25" t="s">
        <v>493</v>
      </c>
      <c r="J71" s="25"/>
      <c r="K71" s="25"/>
      <c r="L71" s="25" t="s">
        <v>58</v>
      </c>
      <c r="M71" s="93" t="s">
        <v>54</v>
      </c>
      <c r="N71" s="40"/>
      <c r="O71" s="40"/>
      <c r="P71" s="93">
        <v>18</v>
      </c>
    </row>
    <row r="72" spans="1:16" x14ac:dyDescent="0.2">
      <c r="A72" s="35" t="s">
        <v>277</v>
      </c>
      <c r="B72" s="33" t="s">
        <v>205</v>
      </c>
      <c r="C72" s="33" t="s">
        <v>293</v>
      </c>
      <c r="D72" s="34" t="s">
        <v>105</v>
      </c>
      <c r="E72" s="33" t="s">
        <v>548</v>
      </c>
      <c r="F72" s="26" t="s">
        <v>547</v>
      </c>
      <c r="G72" s="25" t="s">
        <v>150</v>
      </c>
      <c r="H72" s="52" t="s">
        <v>54</v>
      </c>
      <c r="I72" s="25" t="s">
        <v>493</v>
      </c>
      <c r="J72" s="25"/>
      <c r="K72" s="25"/>
      <c r="L72" s="25" t="s">
        <v>58</v>
      </c>
      <c r="M72" s="93" t="s">
        <v>62</v>
      </c>
      <c r="N72" s="40"/>
      <c r="O72" s="40"/>
      <c r="P72" s="93">
        <v>18</v>
      </c>
    </row>
    <row r="73" spans="1:16" ht="22.5" x14ac:dyDescent="0.2">
      <c r="A73" s="35" t="s">
        <v>3</v>
      </c>
      <c r="B73" s="33" t="s">
        <v>206</v>
      </c>
      <c r="C73" s="33" t="s">
        <v>293</v>
      </c>
      <c r="D73" s="34" t="s">
        <v>36</v>
      </c>
      <c r="E73" s="33" t="s">
        <v>122</v>
      </c>
      <c r="F73" s="26" t="s">
        <v>547</v>
      </c>
      <c r="G73" s="25" t="s">
        <v>48</v>
      </c>
      <c r="H73" s="52" t="s">
        <v>54</v>
      </c>
      <c r="I73" s="25" t="s">
        <v>493</v>
      </c>
      <c r="J73" s="25"/>
      <c r="K73" s="25"/>
      <c r="L73" s="25" t="s">
        <v>58</v>
      </c>
      <c r="M73" s="93" t="s">
        <v>54</v>
      </c>
      <c r="N73" s="40"/>
      <c r="O73" s="40"/>
      <c r="P73" s="93">
        <v>18</v>
      </c>
    </row>
    <row r="74" spans="1:16" x14ac:dyDescent="0.2">
      <c r="A74" s="35" t="s">
        <v>5</v>
      </c>
      <c r="B74" s="33" t="s">
        <v>218</v>
      </c>
      <c r="C74" s="33" t="s">
        <v>293</v>
      </c>
      <c r="D74" s="24" t="s">
        <v>36</v>
      </c>
      <c r="E74" s="33" t="s">
        <v>127</v>
      </c>
      <c r="F74" s="26" t="s">
        <v>547</v>
      </c>
      <c r="G74" s="25" t="s">
        <v>150</v>
      </c>
      <c r="H74" s="52" t="s">
        <v>54</v>
      </c>
      <c r="I74" s="25" t="s">
        <v>493</v>
      </c>
      <c r="J74" s="25"/>
      <c r="K74" s="25"/>
      <c r="L74" s="25" t="s">
        <v>58</v>
      </c>
      <c r="M74" s="93" t="s">
        <v>62</v>
      </c>
      <c r="N74" s="40"/>
      <c r="O74" s="40"/>
      <c r="P74" s="93">
        <v>14</v>
      </c>
    </row>
    <row r="75" spans="1:16" x14ac:dyDescent="0.2">
      <c r="A75" s="35" t="s">
        <v>279</v>
      </c>
      <c r="B75" s="33" t="s">
        <v>207</v>
      </c>
      <c r="C75" s="33" t="s">
        <v>293</v>
      </c>
      <c r="D75" s="34" t="s">
        <v>105</v>
      </c>
      <c r="E75" s="33" t="s">
        <v>548</v>
      </c>
      <c r="F75" s="26" t="s">
        <v>547</v>
      </c>
      <c r="G75" s="25" t="s">
        <v>48</v>
      </c>
      <c r="H75" s="52" t="s">
        <v>54</v>
      </c>
      <c r="I75" s="25" t="s">
        <v>493</v>
      </c>
      <c r="J75" s="25"/>
      <c r="K75" s="25"/>
      <c r="L75" s="25" t="s">
        <v>160</v>
      </c>
      <c r="M75" s="93" t="s">
        <v>54</v>
      </c>
      <c r="N75" s="40"/>
      <c r="O75" s="40"/>
      <c r="P75" s="93">
        <v>13</v>
      </c>
    </row>
    <row r="76" spans="1:16" x14ac:dyDescent="0.2">
      <c r="A76" s="35" t="s">
        <v>282</v>
      </c>
      <c r="B76" s="33" t="s">
        <v>211</v>
      </c>
      <c r="C76" s="33" t="s">
        <v>293</v>
      </c>
      <c r="D76" s="34" t="s">
        <v>36</v>
      </c>
      <c r="E76" s="33" t="s">
        <v>122</v>
      </c>
      <c r="F76" s="26" t="s">
        <v>547</v>
      </c>
      <c r="G76" s="25" t="s">
        <v>150</v>
      </c>
      <c r="H76" s="52" t="s">
        <v>54</v>
      </c>
      <c r="I76" s="25" t="s">
        <v>493</v>
      </c>
      <c r="J76" s="25"/>
      <c r="K76" s="25"/>
      <c r="L76" s="25" t="s">
        <v>58</v>
      </c>
      <c r="M76" s="93" t="s">
        <v>62</v>
      </c>
      <c r="N76" s="40"/>
      <c r="O76" s="40"/>
      <c r="P76" s="93">
        <v>18</v>
      </c>
    </row>
    <row r="77" spans="1:16" x14ac:dyDescent="0.2">
      <c r="A77" s="35" t="s">
        <v>283</v>
      </c>
      <c r="B77" s="33" t="s">
        <v>212</v>
      </c>
      <c r="C77" s="33" t="s">
        <v>293</v>
      </c>
      <c r="D77" s="34" t="s">
        <v>36</v>
      </c>
      <c r="E77" s="33" t="s">
        <v>122</v>
      </c>
      <c r="F77" s="26" t="s">
        <v>547</v>
      </c>
      <c r="G77" s="25" t="s">
        <v>150</v>
      </c>
      <c r="H77" s="52" t="s">
        <v>54</v>
      </c>
      <c r="I77" s="25" t="s">
        <v>493</v>
      </c>
      <c r="J77" s="25"/>
      <c r="K77" s="25"/>
      <c r="L77" s="25" t="s">
        <v>58</v>
      </c>
      <c r="M77" s="93" t="s">
        <v>54</v>
      </c>
      <c r="N77" s="40"/>
      <c r="O77" s="40"/>
      <c r="P77" s="93">
        <v>18</v>
      </c>
    </row>
    <row r="78" spans="1:16" x14ac:dyDescent="0.2">
      <c r="A78" s="35" t="s">
        <v>237</v>
      </c>
      <c r="B78" s="33" t="s">
        <v>139</v>
      </c>
      <c r="C78" s="24" t="s">
        <v>293</v>
      </c>
      <c r="D78" s="34" t="s">
        <v>105</v>
      </c>
      <c r="E78" s="33" t="s">
        <v>548</v>
      </c>
      <c r="F78" s="26" t="s">
        <v>547</v>
      </c>
      <c r="G78" s="25" t="s">
        <v>48</v>
      </c>
      <c r="H78" s="52" t="s">
        <v>62</v>
      </c>
      <c r="I78" s="25" t="s">
        <v>493</v>
      </c>
      <c r="J78" s="25"/>
      <c r="K78" s="25"/>
      <c r="L78" s="25" t="s">
        <v>51</v>
      </c>
      <c r="M78" s="93" t="s">
        <v>54</v>
      </c>
      <c r="N78" s="40"/>
      <c r="O78" s="40"/>
      <c r="P78" s="104">
        <v>19</v>
      </c>
    </row>
    <row r="79" spans="1:16" x14ac:dyDescent="0.2">
      <c r="A79" s="35" t="s">
        <v>6</v>
      </c>
      <c r="B79" s="33" t="s">
        <v>219</v>
      </c>
      <c r="C79" s="33" t="s">
        <v>293</v>
      </c>
      <c r="D79" s="24" t="s">
        <v>36</v>
      </c>
      <c r="E79" s="33" t="s">
        <v>127</v>
      </c>
      <c r="F79" s="26" t="s">
        <v>547</v>
      </c>
      <c r="G79" s="25" t="s">
        <v>150</v>
      </c>
      <c r="H79" s="52" t="s">
        <v>54</v>
      </c>
      <c r="I79" s="25" t="s">
        <v>493</v>
      </c>
      <c r="J79" s="25"/>
      <c r="K79" s="25"/>
      <c r="L79" s="25" t="s">
        <v>58</v>
      </c>
      <c r="M79" s="93" t="s">
        <v>54</v>
      </c>
      <c r="N79" s="40"/>
      <c r="O79" s="40"/>
      <c r="P79" s="93">
        <v>14</v>
      </c>
    </row>
    <row r="80" spans="1:16" x14ac:dyDescent="0.2">
      <c r="A80" s="35" t="s">
        <v>222</v>
      </c>
      <c r="B80" s="35" t="s">
        <v>223</v>
      </c>
      <c r="C80" s="33" t="s">
        <v>293</v>
      </c>
      <c r="D80" s="34" t="s">
        <v>105</v>
      </c>
      <c r="E80" s="33" t="s">
        <v>549</v>
      </c>
      <c r="F80" s="26" t="s">
        <v>547</v>
      </c>
      <c r="G80" s="25" t="s">
        <v>48</v>
      </c>
      <c r="H80" s="52" t="s">
        <v>62</v>
      </c>
      <c r="I80" s="25" t="s">
        <v>493</v>
      </c>
      <c r="J80" s="25"/>
      <c r="K80" s="25"/>
      <c r="L80" s="25" t="s">
        <v>160</v>
      </c>
      <c r="M80" s="93" t="s">
        <v>54</v>
      </c>
      <c r="N80" s="40"/>
      <c r="O80" s="40"/>
      <c r="P80" s="93">
        <v>13</v>
      </c>
    </row>
    <row r="81" spans="1:16" ht="22.5" x14ac:dyDescent="0.2">
      <c r="A81" s="35" t="s">
        <v>251</v>
      </c>
      <c r="B81" s="33" t="s">
        <v>215</v>
      </c>
      <c r="C81" s="33" t="s">
        <v>104</v>
      </c>
      <c r="D81" s="74" t="s">
        <v>104</v>
      </c>
      <c r="E81" s="33" t="s">
        <v>290</v>
      </c>
      <c r="F81" s="26" t="s">
        <v>300</v>
      </c>
      <c r="G81" s="25" t="s">
        <v>48</v>
      </c>
      <c r="H81" s="52" t="s">
        <v>64</v>
      </c>
      <c r="I81" s="25" t="s">
        <v>493</v>
      </c>
      <c r="J81" s="25"/>
      <c r="K81" s="25"/>
      <c r="L81" s="25" t="s">
        <v>160</v>
      </c>
      <c r="M81" s="93" t="s">
        <v>65</v>
      </c>
      <c r="N81" s="40"/>
      <c r="O81" s="40"/>
      <c r="P81" s="93">
        <v>12</v>
      </c>
    </row>
    <row r="82" spans="1:16" x14ac:dyDescent="0.2">
      <c r="A82" s="35" t="s">
        <v>7</v>
      </c>
      <c r="B82" s="33" t="s">
        <v>220</v>
      </c>
      <c r="C82" s="33" t="s">
        <v>293</v>
      </c>
      <c r="D82" s="24" t="s">
        <v>36</v>
      </c>
      <c r="E82" s="33" t="s">
        <v>127</v>
      </c>
      <c r="F82" s="26" t="s">
        <v>547</v>
      </c>
      <c r="G82" s="25" t="s">
        <v>150</v>
      </c>
      <c r="H82" s="52" t="s">
        <v>54</v>
      </c>
      <c r="I82" s="25" t="s">
        <v>493</v>
      </c>
      <c r="J82" s="25"/>
      <c r="K82" s="25"/>
      <c r="L82" s="25" t="s">
        <v>58</v>
      </c>
      <c r="M82" s="93" t="s">
        <v>54</v>
      </c>
      <c r="N82" s="40"/>
      <c r="O82" s="40"/>
      <c r="P82" s="93">
        <v>14</v>
      </c>
    </row>
    <row r="83" spans="1:16" x14ac:dyDescent="0.2">
      <c r="A83" s="35" t="s">
        <v>261</v>
      </c>
      <c r="B83" s="33" t="s">
        <v>174</v>
      </c>
      <c r="C83" s="33" t="s">
        <v>128</v>
      </c>
      <c r="D83" s="34" t="s">
        <v>106</v>
      </c>
      <c r="E83" s="33" t="s">
        <v>548</v>
      </c>
      <c r="F83" s="26" t="s">
        <v>547</v>
      </c>
      <c r="G83" s="25" t="s">
        <v>48</v>
      </c>
      <c r="H83" s="52" t="s">
        <v>62</v>
      </c>
      <c r="I83" s="36" t="s">
        <v>493</v>
      </c>
      <c r="J83" s="36"/>
      <c r="K83" s="36"/>
      <c r="L83" s="36" t="s">
        <v>160</v>
      </c>
      <c r="M83" s="93" t="s">
        <v>54</v>
      </c>
      <c r="N83" s="40"/>
      <c r="O83" s="40"/>
      <c r="P83" s="104">
        <v>19</v>
      </c>
    </row>
    <row r="84" spans="1:16" x14ac:dyDescent="0.2">
      <c r="A84" s="35" t="s">
        <v>270</v>
      </c>
      <c r="B84" s="33" t="s">
        <v>188</v>
      </c>
      <c r="C84" s="33" t="s">
        <v>293</v>
      </c>
      <c r="D84" s="24" t="s">
        <v>36</v>
      </c>
      <c r="E84" s="33" t="s">
        <v>122</v>
      </c>
      <c r="F84" s="26" t="s">
        <v>569</v>
      </c>
      <c r="G84" s="25" t="s">
        <v>48</v>
      </c>
      <c r="H84" s="52" t="s">
        <v>65</v>
      </c>
      <c r="I84" s="25" t="s">
        <v>493</v>
      </c>
      <c r="J84" s="25"/>
      <c r="K84" s="25"/>
      <c r="L84" s="25" t="s">
        <v>160</v>
      </c>
      <c r="M84" s="93" t="s">
        <v>54</v>
      </c>
      <c r="N84" s="40"/>
      <c r="O84" s="40"/>
      <c r="P84" s="93">
        <v>19</v>
      </c>
    </row>
    <row r="85" spans="1:16" x14ac:dyDescent="0.2">
      <c r="A85" s="35" t="s">
        <v>262</v>
      </c>
      <c r="B85" s="33" t="s">
        <v>175</v>
      </c>
      <c r="C85" s="33" t="s">
        <v>293</v>
      </c>
      <c r="D85" s="33" t="s">
        <v>37</v>
      </c>
      <c r="E85" s="33" t="s">
        <v>548</v>
      </c>
      <c r="F85" s="26" t="s">
        <v>547</v>
      </c>
      <c r="G85" s="25" t="s">
        <v>48</v>
      </c>
      <c r="H85" s="52" t="s">
        <v>49</v>
      </c>
      <c r="I85" s="36" t="s">
        <v>493</v>
      </c>
      <c r="J85" s="36"/>
      <c r="K85" s="36"/>
      <c r="L85" s="36" t="s">
        <v>160</v>
      </c>
      <c r="M85" s="93" t="s">
        <v>65</v>
      </c>
      <c r="N85" s="40"/>
      <c r="O85" s="40"/>
      <c r="P85" s="104">
        <v>19</v>
      </c>
    </row>
    <row r="86" spans="1:16" x14ac:dyDescent="0.2">
      <c r="A86" s="35" t="s">
        <v>264</v>
      </c>
      <c r="B86" s="33" t="s">
        <v>179</v>
      </c>
      <c r="C86" s="33" t="s">
        <v>293</v>
      </c>
      <c r="D86" s="24" t="s">
        <v>36</v>
      </c>
      <c r="E86" s="33" t="s">
        <v>548</v>
      </c>
      <c r="F86" s="26" t="s">
        <v>547</v>
      </c>
      <c r="G86" s="25" t="s">
        <v>48</v>
      </c>
      <c r="H86" s="52" t="s">
        <v>54</v>
      </c>
      <c r="I86" s="25" t="s">
        <v>493</v>
      </c>
      <c r="J86" s="25"/>
      <c r="K86" s="25"/>
      <c r="L86" s="25" t="s">
        <v>160</v>
      </c>
      <c r="M86" s="93" t="s">
        <v>54</v>
      </c>
      <c r="N86" s="40"/>
      <c r="O86" s="40"/>
      <c r="P86" s="104">
        <v>19</v>
      </c>
    </row>
    <row r="87" spans="1:16" x14ac:dyDescent="0.2">
      <c r="A87" s="35" t="s">
        <v>18</v>
      </c>
      <c r="B87" s="35" t="s">
        <v>180</v>
      </c>
      <c r="C87" s="33" t="s">
        <v>293</v>
      </c>
      <c r="D87" s="34" t="s">
        <v>105</v>
      </c>
      <c r="E87" s="33" t="s">
        <v>122</v>
      </c>
      <c r="F87" s="26" t="s">
        <v>547</v>
      </c>
      <c r="G87" s="25" t="s">
        <v>48</v>
      </c>
      <c r="H87" s="52" t="s">
        <v>49</v>
      </c>
      <c r="I87" s="25" t="s">
        <v>493</v>
      </c>
      <c r="J87" s="25"/>
      <c r="K87" s="25"/>
      <c r="L87" s="25" t="s">
        <v>51</v>
      </c>
      <c r="M87" s="93" t="s">
        <v>54</v>
      </c>
      <c r="N87" s="40"/>
      <c r="O87" s="40"/>
      <c r="P87" s="104">
        <v>19</v>
      </c>
    </row>
    <row r="88" spans="1:16" x14ac:dyDescent="0.2">
      <c r="A88" s="35" t="s">
        <v>265</v>
      </c>
      <c r="B88" s="33" t="s">
        <v>181</v>
      </c>
      <c r="C88" s="33" t="s">
        <v>293</v>
      </c>
      <c r="D88" s="34" t="s">
        <v>105</v>
      </c>
      <c r="E88" s="33" t="s">
        <v>548</v>
      </c>
      <c r="F88" s="26" t="s">
        <v>547</v>
      </c>
      <c r="G88" s="25" t="s">
        <v>48</v>
      </c>
      <c r="H88" s="52" t="s">
        <v>65</v>
      </c>
      <c r="I88" s="25" t="s">
        <v>493</v>
      </c>
      <c r="J88" s="25"/>
      <c r="K88" s="25"/>
      <c r="L88" s="25" t="s">
        <v>160</v>
      </c>
      <c r="M88" s="93" t="s">
        <v>65</v>
      </c>
      <c r="N88" s="40"/>
      <c r="O88" s="40"/>
      <c r="P88" s="104">
        <v>19</v>
      </c>
    </row>
    <row r="89" spans="1:16" x14ac:dyDescent="0.2">
      <c r="A89" s="35" t="s">
        <v>225</v>
      </c>
      <c r="B89" s="33" t="s">
        <v>182</v>
      </c>
      <c r="C89" s="33" t="s">
        <v>293</v>
      </c>
      <c r="D89" s="24" t="s">
        <v>36</v>
      </c>
      <c r="E89" s="33" t="s">
        <v>122</v>
      </c>
      <c r="F89" s="26" t="s">
        <v>547</v>
      </c>
      <c r="G89" s="25" t="s">
        <v>150</v>
      </c>
      <c r="H89" s="52" t="s">
        <v>65</v>
      </c>
      <c r="I89" s="25" t="s">
        <v>493</v>
      </c>
      <c r="J89" s="25"/>
      <c r="K89" s="25"/>
      <c r="L89" s="25" t="s">
        <v>58</v>
      </c>
      <c r="M89" s="93" t="s">
        <v>54</v>
      </c>
      <c r="N89" s="40"/>
      <c r="O89" s="40"/>
      <c r="P89" s="104">
        <v>19</v>
      </c>
    </row>
    <row r="90" spans="1:16" ht="22.5" x14ac:dyDescent="0.2">
      <c r="A90" s="35" t="s">
        <v>268</v>
      </c>
      <c r="B90" s="33" t="s">
        <v>186</v>
      </c>
      <c r="C90" s="33" t="s">
        <v>293</v>
      </c>
      <c r="D90" s="34" t="s">
        <v>105</v>
      </c>
      <c r="E90" s="33" t="s">
        <v>548</v>
      </c>
      <c r="F90" s="26" t="s">
        <v>547</v>
      </c>
      <c r="G90" s="25" t="s">
        <v>48</v>
      </c>
      <c r="H90" s="52" t="s">
        <v>185</v>
      </c>
      <c r="I90" s="25" t="s">
        <v>493</v>
      </c>
      <c r="J90" s="25"/>
      <c r="K90" s="25"/>
      <c r="L90" s="25" t="s">
        <v>58</v>
      </c>
      <c r="M90" s="93" t="s">
        <v>65</v>
      </c>
      <c r="N90" s="40"/>
      <c r="O90" s="40"/>
      <c r="P90" s="104">
        <v>19</v>
      </c>
    </row>
    <row r="91" spans="1:16" x14ac:dyDescent="0.2">
      <c r="A91" s="35" t="s">
        <v>267</v>
      </c>
      <c r="B91" s="33" t="s">
        <v>184</v>
      </c>
      <c r="C91" s="33" t="s">
        <v>104</v>
      </c>
      <c r="D91" s="37" t="s">
        <v>104</v>
      </c>
      <c r="E91" s="33" t="s">
        <v>548</v>
      </c>
      <c r="F91" s="26" t="s">
        <v>547</v>
      </c>
      <c r="G91" s="25" t="s">
        <v>150</v>
      </c>
      <c r="H91" s="52" t="s">
        <v>49</v>
      </c>
      <c r="I91" s="25" t="s">
        <v>493</v>
      </c>
      <c r="J91" s="25"/>
      <c r="K91" s="25"/>
      <c r="L91" s="25" t="s">
        <v>58</v>
      </c>
      <c r="M91" s="93" t="s">
        <v>54</v>
      </c>
      <c r="N91" s="40"/>
      <c r="O91" s="40"/>
      <c r="P91" s="104">
        <v>19</v>
      </c>
    </row>
    <row r="92" spans="1:16" ht="22.5" x14ac:dyDescent="0.2">
      <c r="A92" s="35" t="s">
        <v>4</v>
      </c>
      <c r="B92" s="33" t="s">
        <v>4</v>
      </c>
      <c r="C92" s="33" t="s">
        <v>414</v>
      </c>
      <c r="D92" s="33" t="s">
        <v>292</v>
      </c>
      <c r="E92" s="33" t="s">
        <v>202</v>
      </c>
      <c r="F92" s="26" t="s">
        <v>300</v>
      </c>
      <c r="G92" s="25" t="s">
        <v>57</v>
      </c>
      <c r="H92" s="52" t="s">
        <v>49</v>
      </c>
      <c r="I92" s="25" t="s">
        <v>493</v>
      </c>
      <c r="J92" s="25"/>
      <c r="K92" s="25"/>
      <c r="L92" s="78" t="s">
        <v>58</v>
      </c>
      <c r="M92" s="93" t="s">
        <v>65</v>
      </c>
      <c r="N92" s="40"/>
      <c r="O92" s="40"/>
      <c r="P92" s="93">
        <v>9</v>
      </c>
    </row>
    <row r="93" spans="1:16" x14ac:dyDescent="0.2">
      <c r="A93" s="35" t="s">
        <v>247</v>
      </c>
      <c r="B93" s="33" t="s">
        <v>154</v>
      </c>
      <c r="C93" s="24" t="s">
        <v>293</v>
      </c>
      <c r="D93" s="24" t="s">
        <v>36</v>
      </c>
      <c r="E93" s="33" t="s">
        <v>144</v>
      </c>
      <c r="F93" s="26" t="s">
        <v>547</v>
      </c>
      <c r="G93" s="25" t="s">
        <v>150</v>
      </c>
      <c r="H93" s="52" t="s">
        <v>54</v>
      </c>
      <c r="I93" s="25" t="s">
        <v>493</v>
      </c>
      <c r="J93" s="25"/>
      <c r="K93" s="25"/>
      <c r="L93" s="25" t="s">
        <v>58</v>
      </c>
      <c r="M93" s="93" t="s">
        <v>70</v>
      </c>
      <c r="N93" s="40"/>
      <c r="O93" s="40"/>
      <c r="P93" s="93">
        <v>18</v>
      </c>
    </row>
    <row r="94" spans="1:16" x14ac:dyDescent="0.2">
      <c r="A94" s="35" t="s">
        <v>269</v>
      </c>
      <c r="B94" s="33" t="s">
        <v>187</v>
      </c>
      <c r="C94" s="33" t="s">
        <v>293</v>
      </c>
      <c r="D94" s="24" t="s">
        <v>105</v>
      </c>
      <c r="E94" s="33" t="s">
        <v>172</v>
      </c>
      <c r="F94" s="26" t="s">
        <v>547</v>
      </c>
      <c r="G94" s="25" t="s">
        <v>48</v>
      </c>
      <c r="H94" s="52" t="s">
        <v>54</v>
      </c>
      <c r="I94" s="25" t="s">
        <v>493</v>
      </c>
      <c r="J94" s="25"/>
      <c r="K94" s="25"/>
      <c r="L94" s="25" t="s">
        <v>58</v>
      </c>
      <c r="M94" s="93" t="s">
        <v>70</v>
      </c>
      <c r="N94" s="40"/>
      <c r="O94" s="40"/>
      <c r="P94" s="93">
        <v>14</v>
      </c>
    </row>
    <row r="95" spans="1:16" x14ac:dyDescent="0.2">
      <c r="A95" s="35" t="s">
        <v>273</v>
      </c>
      <c r="B95" s="33" t="s">
        <v>193</v>
      </c>
      <c r="C95" s="33" t="s">
        <v>128</v>
      </c>
      <c r="D95" s="34" t="s">
        <v>106</v>
      </c>
      <c r="E95" s="33" t="s">
        <v>548</v>
      </c>
      <c r="F95" s="26" t="s">
        <v>547</v>
      </c>
      <c r="G95" s="25" t="s">
        <v>48</v>
      </c>
      <c r="H95" s="52" t="s">
        <v>54</v>
      </c>
      <c r="I95" s="25" t="s">
        <v>493</v>
      </c>
      <c r="J95" s="25"/>
      <c r="K95" s="25"/>
      <c r="L95" s="25" t="s">
        <v>160</v>
      </c>
      <c r="M95" s="93" t="s">
        <v>54</v>
      </c>
      <c r="N95" s="40"/>
      <c r="O95" s="40"/>
      <c r="P95" s="104">
        <v>19</v>
      </c>
    </row>
    <row r="96" spans="1:16" x14ac:dyDescent="0.2">
      <c r="A96" s="35" t="s">
        <v>217</v>
      </c>
      <c r="B96" s="33" t="s">
        <v>173</v>
      </c>
      <c r="C96" s="33" t="s">
        <v>293</v>
      </c>
      <c r="D96" s="34" t="s">
        <v>105</v>
      </c>
      <c r="E96" s="33" t="s">
        <v>122</v>
      </c>
      <c r="F96" s="26" t="s">
        <v>547</v>
      </c>
      <c r="G96" s="25" t="s">
        <v>48</v>
      </c>
      <c r="H96" s="52" t="s">
        <v>54</v>
      </c>
      <c r="I96" s="25" t="s">
        <v>493</v>
      </c>
      <c r="J96" s="25"/>
      <c r="K96" s="25"/>
      <c r="L96" s="25" t="s">
        <v>160</v>
      </c>
      <c r="M96" s="93" t="s">
        <v>304</v>
      </c>
      <c r="N96" s="40"/>
      <c r="O96" s="40"/>
      <c r="P96" s="93">
        <v>18</v>
      </c>
    </row>
    <row r="97" spans="1:16" x14ac:dyDescent="0.2">
      <c r="A97" s="35" t="s">
        <v>274</v>
      </c>
      <c r="B97" s="33" t="s">
        <v>194</v>
      </c>
      <c r="C97" s="33" t="s">
        <v>294</v>
      </c>
      <c r="D97" s="37" t="s">
        <v>104</v>
      </c>
      <c r="E97" s="33" t="s">
        <v>548</v>
      </c>
      <c r="F97" s="26" t="s">
        <v>547</v>
      </c>
      <c r="G97" s="25" t="s">
        <v>48</v>
      </c>
      <c r="H97" s="52" t="s">
        <v>54</v>
      </c>
      <c r="I97" s="25" t="s">
        <v>493</v>
      </c>
      <c r="J97" s="25"/>
      <c r="K97" s="25"/>
      <c r="L97" s="25" t="s">
        <v>160</v>
      </c>
      <c r="M97" s="93" t="s">
        <v>304</v>
      </c>
      <c r="N97" s="40"/>
      <c r="O97" s="40"/>
      <c r="P97" s="104">
        <v>19</v>
      </c>
    </row>
    <row r="98" spans="1:16" x14ac:dyDescent="0.2">
      <c r="A98" s="35" t="s">
        <v>1</v>
      </c>
      <c r="B98" s="33" t="s">
        <v>201</v>
      </c>
      <c r="C98" s="33" t="s">
        <v>293</v>
      </c>
      <c r="D98" s="24" t="s">
        <v>36</v>
      </c>
      <c r="E98" s="33"/>
      <c r="F98" s="26" t="s">
        <v>547</v>
      </c>
      <c r="G98" s="25" t="s">
        <v>150</v>
      </c>
      <c r="H98" s="52" t="s">
        <v>54</v>
      </c>
      <c r="I98" s="25" t="s">
        <v>493</v>
      </c>
      <c r="J98" s="25"/>
      <c r="K98" s="25"/>
      <c r="L98" s="25" t="s">
        <v>58</v>
      </c>
      <c r="M98" s="93" t="s">
        <v>304</v>
      </c>
      <c r="N98" s="40"/>
      <c r="O98" s="40"/>
      <c r="P98" s="104">
        <v>19</v>
      </c>
    </row>
    <row r="99" spans="1:16" x14ac:dyDescent="0.2">
      <c r="A99" s="35" t="s">
        <v>529</v>
      </c>
      <c r="B99" s="33" t="s">
        <v>19</v>
      </c>
      <c r="C99" s="33" t="s">
        <v>293</v>
      </c>
      <c r="D99" s="34" t="s">
        <v>105</v>
      </c>
      <c r="E99" s="33" t="s">
        <v>548</v>
      </c>
      <c r="F99" s="26" t="s">
        <v>547</v>
      </c>
      <c r="G99" s="25" t="s">
        <v>48</v>
      </c>
      <c r="H99" s="52" t="s">
        <v>65</v>
      </c>
      <c r="I99" s="36" t="s">
        <v>493</v>
      </c>
      <c r="J99" s="36"/>
      <c r="K99" s="36"/>
      <c r="L99" s="36" t="s">
        <v>160</v>
      </c>
      <c r="M99" s="93" t="s">
        <v>304</v>
      </c>
      <c r="N99" s="40"/>
      <c r="O99" s="40"/>
      <c r="P99" s="93">
        <v>19</v>
      </c>
    </row>
    <row r="100" spans="1:16" x14ac:dyDescent="0.2">
      <c r="A100" s="35" t="s">
        <v>553</v>
      </c>
      <c r="B100" s="33" t="s">
        <v>573</v>
      </c>
      <c r="C100" s="33" t="s">
        <v>293</v>
      </c>
      <c r="D100" s="34" t="s">
        <v>105</v>
      </c>
      <c r="E100" s="33" t="s">
        <v>122</v>
      </c>
      <c r="F100" s="26" t="s">
        <v>547</v>
      </c>
      <c r="G100" s="25" t="s">
        <v>48</v>
      </c>
      <c r="H100" s="52" t="s">
        <v>65</v>
      </c>
      <c r="I100" s="25" t="s">
        <v>493</v>
      </c>
      <c r="J100" s="25"/>
      <c r="K100" s="25"/>
      <c r="L100" s="25" t="s">
        <v>160</v>
      </c>
      <c r="M100" s="93" t="s">
        <v>304</v>
      </c>
      <c r="N100" s="40"/>
      <c r="O100" s="40"/>
      <c r="P100" s="93">
        <v>19</v>
      </c>
    </row>
    <row r="101" spans="1:16" x14ac:dyDescent="0.2">
      <c r="A101" s="35" t="s">
        <v>278</v>
      </c>
      <c r="B101" s="33" t="s">
        <v>231</v>
      </c>
      <c r="C101" s="33" t="s">
        <v>104</v>
      </c>
      <c r="D101" s="34" t="s">
        <v>104</v>
      </c>
      <c r="E101" s="33" t="s">
        <v>548</v>
      </c>
      <c r="F101" s="26" t="s">
        <v>547</v>
      </c>
      <c r="G101" s="25" t="s">
        <v>48</v>
      </c>
      <c r="H101" s="52" t="s">
        <v>54</v>
      </c>
      <c r="I101" s="25" t="s">
        <v>493</v>
      </c>
      <c r="J101" s="25"/>
      <c r="K101" s="25"/>
      <c r="L101" s="25" t="s">
        <v>160</v>
      </c>
      <c r="M101" s="93" t="s">
        <v>304</v>
      </c>
      <c r="N101" s="40"/>
      <c r="O101" s="40"/>
      <c r="P101" s="93">
        <v>14</v>
      </c>
    </row>
    <row r="102" spans="1:16" x14ac:dyDescent="0.2">
      <c r="A102" s="35" t="s">
        <v>280</v>
      </c>
      <c r="B102" s="33" t="s">
        <v>572</v>
      </c>
      <c r="C102" s="33" t="s">
        <v>293</v>
      </c>
      <c r="D102" s="34" t="s">
        <v>36</v>
      </c>
      <c r="E102" s="33" t="s">
        <v>208</v>
      </c>
      <c r="F102" s="26" t="s">
        <v>547</v>
      </c>
      <c r="G102" s="25" t="s">
        <v>48</v>
      </c>
      <c r="H102" s="52" t="s">
        <v>65</v>
      </c>
      <c r="I102" s="25" t="s">
        <v>493</v>
      </c>
      <c r="J102" s="25"/>
      <c r="K102" s="25"/>
      <c r="L102" s="25" t="s">
        <v>160</v>
      </c>
      <c r="M102" s="93" t="s">
        <v>307</v>
      </c>
      <c r="N102" s="40"/>
      <c r="O102" s="40"/>
      <c r="P102" s="104">
        <v>19</v>
      </c>
    </row>
    <row r="103" spans="1:16" x14ac:dyDescent="0.2">
      <c r="A103" s="35" t="s">
        <v>281</v>
      </c>
      <c r="B103" s="33" t="s">
        <v>209</v>
      </c>
      <c r="C103" s="33" t="s">
        <v>293</v>
      </c>
      <c r="D103" s="34" t="s">
        <v>36</v>
      </c>
      <c r="E103" s="33" t="s">
        <v>210</v>
      </c>
      <c r="F103" s="26" t="s">
        <v>547</v>
      </c>
      <c r="G103" s="25" t="s">
        <v>48</v>
      </c>
      <c r="H103" s="52" t="s">
        <v>65</v>
      </c>
      <c r="I103" s="25" t="s">
        <v>493</v>
      </c>
      <c r="J103" s="25"/>
      <c r="K103" s="25"/>
      <c r="L103" s="25" t="s">
        <v>160</v>
      </c>
      <c r="M103" s="93" t="s">
        <v>304</v>
      </c>
      <c r="N103" s="40"/>
      <c r="O103" s="40"/>
      <c r="P103" s="104">
        <v>19</v>
      </c>
    </row>
    <row r="104" spans="1:16" x14ac:dyDescent="0.2">
      <c r="A104" s="35" t="s">
        <v>232</v>
      </c>
      <c r="B104" s="33" t="s">
        <v>121</v>
      </c>
      <c r="C104" s="24" t="s">
        <v>293</v>
      </c>
      <c r="D104" s="24" t="s">
        <v>36</v>
      </c>
      <c r="E104" s="33" t="s">
        <v>122</v>
      </c>
      <c r="F104" s="26" t="s">
        <v>547</v>
      </c>
      <c r="G104" s="25" t="s">
        <v>150</v>
      </c>
      <c r="H104" s="52" t="s">
        <v>65</v>
      </c>
      <c r="I104" s="25" t="s">
        <v>493</v>
      </c>
      <c r="J104" s="25"/>
      <c r="K104" s="25"/>
      <c r="L104" s="25" t="s">
        <v>58</v>
      </c>
      <c r="M104" s="93" t="s">
        <v>304</v>
      </c>
      <c r="N104" s="40"/>
      <c r="O104" s="40"/>
      <c r="P104" s="93">
        <v>14</v>
      </c>
    </row>
    <row r="105" spans="1:16" x14ac:dyDescent="0.2">
      <c r="A105" s="94" t="s">
        <v>296</v>
      </c>
      <c r="B105" s="33" t="s">
        <v>311</v>
      </c>
      <c r="C105" s="41" t="s">
        <v>104</v>
      </c>
      <c r="D105" s="34" t="s">
        <v>104</v>
      </c>
      <c r="E105" s="44" t="s">
        <v>299</v>
      </c>
      <c r="F105" s="43" t="s">
        <v>567</v>
      </c>
      <c r="G105" s="45" t="s">
        <v>150</v>
      </c>
      <c r="H105" s="52" t="s">
        <v>147</v>
      </c>
      <c r="I105" s="25" t="s">
        <v>493</v>
      </c>
      <c r="J105" s="25" t="s">
        <v>468</v>
      </c>
      <c r="K105" s="59" t="s">
        <v>445</v>
      </c>
      <c r="L105" s="25" t="s">
        <v>58</v>
      </c>
      <c r="M105" s="93" t="s">
        <v>70</v>
      </c>
      <c r="N105" s="40"/>
      <c r="O105" s="40"/>
      <c r="P105" s="93">
        <v>12</v>
      </c>
    </row>
    <row r="106" spans="1:16" ht="22.5" x14ac:dyDescent="0.2">
      <c r="A106" s="94" t="s">
        <v>295</v>
      </c>
      <c r="B106" s="33" t="s">
        <v>312</v>
      </c>
      <c r="C106" s="41" t="s">
        <v>104</v>
      </c>
      <c r="D106" s="34" t="s">
        <v>104</v>
      </c>
      <c r="E106" s="44" t="s">
        <v>299</v>
      </c>
      <c r="F106" s="95" t="s">
        <v>567</v>
      </c>
      <c r="G106" s="45" t="s">
        <v>150</v>
      </c>
      <c r="H106" s="52" t="s">
        <v>147</v>
      </c>
      <c r="I106" s="25" t="s">
        <v>493</v>
      </c>
      <c r="J106" s="25" t="s">
        <v>468</v>
      </c>
      <c r="K106" s="59" t="s">
        <v>445</v>
      </c>
      <c r="L106" s="25" t="s">
        <v>58</v>
      </c>
      <c r="M106" s="93" t="s">
        <v>70</v>
      </c>
      <c r="N106" s="40"/>
      <c r="O106" s="40"/>
      <c r="P106" s="93">
        <v>12</v>
      </c>
    </row>
    <row r="107" spans="1:16" x14ac:dyDescent="0.2">
      <c r="A107" s="94" t="s">
        <v>297</v>
      </c>
      <c r="B107" s="33" t="s">
        <v>310</v>
      </c>
      <c r="C107" s="41" t="s">
        <v>293</v>
      </c>
      <c r="D107" s="34" t="s">
        <v>35</v>
      </c>
      <c r="E107" s="44" t="s">
        <v>299</v>
      </c>
      <c r="F107" s="43" t="s">
        <v>300</v>
      </c>
      <c r="G107" s="45" t="s">
        <v>48</v>
      </c>
      <c r="H107" s="52" t="s">
        <v>64</v>
      </c>
      <c r="I107" s="25" t="s">
        <v>493</v>
      </c>
      <c r="J107" s="25"/>
      <c r="K107" s="25"/>
      <c r="L107" s="25" t="s">
        <v>64</v>
      </c>
      <c r="M107" s="93" t="s">
        <v>58</v>
      </c>
      <c r="N107" s="40"/>
      <c r="O107" s="40"/>
      <c r="P107" s="93">
        <v>8</v>
      </c>
    </row>
    <row r="108" spans="1:16" x14ac:dyDescent="0.2">
      <c r="A108" s="94" t="s">
        <v>298</v>
      </c>
      <c r="B108" s="33" t="s">
        <v>313</v>
      </c>
      <c r="C108" s="41" t="s">
        <v>414</v>
      </c>
      <c r="D108" s="33" t="s">
        <v>292</v>
      </c>
      <c r="E108" s="44" t="s">
        <v>299</v>
      </c>
      <c r="F108" s="43" t="s">
        <v>300</v>
      </c>
      <c r="G108" s="45" t="s">
        <v>150</v>
      </c>
      <c r="H108" s="52" t="s">
        <v>64</v>
      </c>
      <c r="I108" s="29" t="s">
        <v>493</v>
      </c>
      <c r="J108" s="29" t="s">
        <v>54</v>
      </c>
      <c r="K108" s="59" t="s">
        <v>445</v>
      </c>
      <c r="L108" s="25" t="s">
        <v>58</v>
      </c>
      <c r="M108" s="93" t="s">
        <v>303</v>
      </c>
      <c r="N108" s="40"/>
      <c r="O108" s="40"/>
      <c r="P108" s="93">
        <v>12</v>
      </c>
    </row>
    <row r="109" spans="1:16" ht="22.5" x14ac:dyDescent="0.2">
      <c r="A109" s="94" t="s">
        <v>384</v>
      </c>
      <c r="B109" s="35" t="s">
        <v>314</v>
      </c>
      <c r="C109" s="41" t="s">
        <v>421</v>
      </c>
      <c r="D109" s="60" t="s">
        <v>74</v>
      </c>
      <c r="E109" s="44" t="s">
        <v>413</v>
      </c>
      <c r="F109" s="62" t="s">
        <v>422</v>
      </c>
      <c r="G109" s="63" t="s">
        <v>150</v>
      </c>
      <c r="H109" s="52" t="s">
        <v>54</v>
      </c>
      <c r="I109" s="36" t="s">
        <v>493</v>
      </c>
      <c r="J109" s="36"/>
      <c r="K109" s="36"/>
      <c r="L109" s="36" t="s">
        <v>55</v>
      </c>
      <c r="M109" s="93" t="s">
        <v>304</v>
      </c>
      <c r="N109" s="76"/>
      <c r="O109" s="76"/>
      <c r="P109" s="93">
        <v>11</v>
      </c>
    </row>
    <row r="110" spans="1:16" ht="22.5" x14ac:dyDescent="0.2">
      <c r="A110" s="94" t="s">
        <v>385</v>
      </c>
      <c r="B110" s="35" t="s">
        <v>386</v>
      </c>
      <c r="C110" s="41" t="s">
        <v>421</v>
      </c>
      <c r="D110" s="60" t="s">
        <v>74</v>
      </c>
      <c r="E110" s="44" t="s">
        <v>413</v>
      </c>
      <c r="F110" s="62" t="s">
        <v>422</v>
      </c>
      <c r="G110" s="63" t="s">
        <v>150</v>
      </c>
      <c r="H110" s="52" t="s">
        <v>54</v>
      </c>
      <c r="I110" s="36" t="s">
        <v>493</v>
      </c>
      <c r="J110" s="36"/>
      <c r="K110" s="36"/>
      <c r="L110" s="36" t="s">
        <v>55</v>
      </c>
      <c r="M110" s="93" t="s">
        <v>304</v>
      </c>
      <c r="N110" s="76"/>
      <c r="O110" s="76"/>
      <c r="P110" s="93">
        <v>11</v>
      </c>
    </row>
    <row r="111" spans="1:16" ht="22.5" x14ac:dyDescent="0.2">
      <c r="A111" s="94" t="s">
        <v>472</v>
      </c>
      <c r="B111" s="35" t="s">
        <v>473</v>
      </c>
      <c r="C111" s="41" t="s">
        <v>421</v>
      </c>
      <c r="D111" s="60" t="s">
        <v>74</v>
      </c>
      <c r="E111" s="44" t="s">
        <v>413</v>
      </c>
      <c r="F111" s="62" t="s">
        <v>540</v>
      </c>
      <c r="G111" s="63" t="s">
        <v>150</v>
      </c>
      <c r="H111" s="52" t="s">
        <v>54</v>
      </c>
      <c r="I111" s="36" t="s">
        <v>493</v>
      </c>
      <c r="J111" s="36"/>
      <c r="K111" s="36"/>
      <c r="L111" s="36" t="s">
        <v>64</v>
      </c>
      <c r="M111" s="93" t="s">
        <v>54</v>
      </c>
      <c r="N111" s="76"/>
      <c r="O111" s="76"/>
      <c r="P111" s="93" t="s">
        <v>546</v>
      </c>
    </row>
    <row r="112" spans="1:16" x14ac:dyDescent="0.2">
      <c r="A112" s="94" t="s">
        <v>316</v>
      </c>
      <c r="B112" s="33" t="s">
        <v>315</v>
      </c>
      <c r="C112" s="41" t="s">
        <v>293</v>
      </c>
      <c r="D112" s="34" t="s">
        <v>36</v>
      </c>
      <c r="E112" s="44" t="s">
        <v>301</v>
      </c>
      <c r="F112" s="26" t="s">
        <v>547</v>
      </c>
      <c r="G112" s="96" t="s">
        <v>131</v>
      </c>
      <c r="H112" s="52" t="s">
        <v>147</v>
      </c>
      <c r="I112" s="25" t="s">
        <v>493</v>
      </c>
      <c r="J112" s="25"/>
      <c r="K112" s="25"/>
      <c r="L112" s="25" t="s">
        <v>58</v>
      </c>
      <c r="M112" s="93" t="s">
        <v>304</v>
      </c>
      <c r="N112" s="40"/>
      <c r="O112" s="40"/>
      <c r="P112" s="104">
        <v>19</v>
      </c>
    </row>
    <row r="113" spans="1:16" x14ac:dyDescent="0.2">
      <c r="A113" s="94" t="s">
        <v>317</v>
      </c>
      <c r="B113" s="33" t="s">
        <v>318</v>
      </c>
      <c r="C113" s="41" t="s">
        <v>293</v>
      </c>
      <c r="D113" s="34" t="s">
        <v>36</v>
      </c>
      <c r="E113" s="44" t="s">
        <v>301</v>
      </c>
      <c r="F113" s="26" t="s">
        <v>547</v>
      </c>
      <c r="G113" s="45" t="s">
        <v>305</v>
      </c>
      <c r="H113" s="52" t="s">
        <v>147</v>
      </c>
      <c r="I113" s="25" t="s">
        <v>493</v>
      </c>
      <c r="J113" s="25"/>
      <c r="K113" s="25"/>
      <c r="L113" s="25" t="s">
        <v>51</v>
      </c>
      <c r="M113" s="93" t="s">
        <v>304</v>
      </c>
      <c r="N113" s="40"/>
      <c r="O113" s="40"/>
      <c r="P113" s="104">
        <v>19</v>
      </c>
    </row>
    <row r="114" spans="1:16" x14ac:dyDescent="0.2">
      <c r="A114" s="94" t="s">
        <v>554</v>
      </c>
      <c r="B114" s="33" t="s">
        <v>319</v>
      </c>
      <c r="C114" s="41" t="s">
        <v>293</v>
      </c>
      <c r="D114" s="34" t="s">
        <v>36</v>
      </c>
      <c r="E114" s="44" t="s">
        <v>301</v>
      </c>
      <c r="F114" s="26" t="s">
        <v>547</v>
      </c>
      <c r="G114" s="96" t="s">
        <v>131</v>
      </c>
      <c r="H114" s="52" t="s">
        <v>147</v>
      </c>
      <c r="I114" s="25" t="s">
        <v>493</v>
      </c>
      <c r="J114" s="25"/>
      <c r="K114" s="25"/>
      <c r="L114" s="25" t="s">
        <v>58</v>
      </c>
      <c r="M114" s="93" t="s">
        <v>304</v>
      </c>
      <c r="N114" s="40"/>
      <c r="O114" s="40"/>
      <c r="P114" s="104">
        <v>19</v>
      </c>
    </row>
    <row r="115" spans="1:16" x14ac:dyDescent="0.2">
      <c r="A115" s="94" t="s">
        <v>320</v>
      </c>
      <c r="B115" s="33" t="s">
        <v>320</v>
      </c>
      <c r="C115" s="41" t="s">
        <v>293</v>
      </c>
      <c r="D115" s="34" t="s">
        <v>36</v>
      </c>
      <c r="E115" s="44" t="s">
        <v>301</v>
      </c>
      <c r="F115" s="26" t="s">
        <v>547</v>
      </c>
      <c r="G115" s="45" t="s">
        <v>131</v>
      </c>
      <c r="H115" s="52" t="s">
        <v>147</v>
      </c>
      <c r="I115" s="25" t="s">
        <v>493</v>
      </c>
      <c r="J115" s="25"/>
      <c r="K115" s="25"/>
      <c r="L115" s="25" t="s">
        <v>58</v>
      </c>
      <c r="M115" s="93" t="s">
        <v>304</v>
      </c>
      <c r="N115" s="40"/>
      <c r="O115" s="40"/>
      <c r="P115" s="104">
        <v>19</v>
      </c>
    </row>
    <row r="116" spans="1:16" ht="22.5" x14ac:dyDescent="0.2">
      <c r="A116" s="94" t="s">
        <v>327</v>
      </c>
      <c r="B116" s="33" t="s">
        <v>320</v>
      </c>
      <c r="C116" s="41" t="s">
        <v>293</v>
      </c>
      <c r="D116" s="34" t="s">
        <v>36</v>
      </c>
      <c r="E116" s="44" t="s">
        <v>506</v>
      </c>
      <c r="F116" s="42" t="s">
        <v>495</v>
      </c>
      <c r="G116" s="45" t="s">
        <v>131</v>
      </c>
      <c r="H116" s="52" t="s">
        <v>147</v>
      </c>
      <c r="I116" s="25" t="s">
        <v>493</v>
      </c>
      <c r="J116" s="25"/>
      <c r="K116" s="25"/>
      <c r="L116" s="25" t="s">
        <v>58</v>
      </c>
      <c r="M116" s="93" t="s">
        <v>304</v>
      </c>
      <c r="N116" s="40"/>
      <c r="O116" s="40"/>
      <c r="P116" s="93">
        <v>9</v>
      </c>
    </row>
    <row r="117" spans="1:16" x14ac:dyDescent="0.2">
      <c r="A117" s="94" t="s">
        <v>328</v>
      </c>
      <c r="B117" s="33" t="s">
        <v>321</v>
      </c>
      <c r="C117" s="41" t="s">
        <v>128</v>
      </c>
      <c r="D117" s="34" t="s">
        <v>106</v>
      </c>
      <c r="E117" s="44" t="s">
        <v>506</v>
      </c>
      <c r="F117" s="42" t="s">
        <v>495</v>
      </c>
      <c r="G117" s="45" t="s">
        <v>131</v>
      </c>
      <c r="H117" s="52" t="s">
        <v>147</v>
      </c>
      <c r="I117" s="25" t="s">
        <v>493</v>
      </c>
      <c r="J117" s="25"/>
      <c r="K117" s="25"/>
      <c r="L117" s="25" t="s">
        <v>58</v>
      </c>
      <c r="M117" s="93" t="s">
        <v>306</v>
      </c>
      <c r="N117" s="40"/>
      <c r="O117" s="40"/>
      <c r="P117" s="93">
        <v>9</v>
      </c>
    </row>
    <row r="118" spans="1:16" x14ac:dyDescent="0.2">
      <c r="A118" s="94" t="s">
        <v>329</v>
      </c>
      <c r="B118" s="33" t="s">
        <v>322</v>
      </c>
      <c r="C118" s="41" t="s">
        <v>293</v>
      </c>
      <c r="D118" s="34" t="s">
        <v>36</v>
      </c>
      <c r="E118" s="44" t="s">
        <v>506</v>
      </c>
      <c r="F118" s="42" t="s">
        <v>495</v>
      </c>
      <c r="G118" s="45" t="s">
        <v>131</v>
      </c>
      <c r="H118" s="52" t="s">
        <v>147</v>
      </c>
      <c r="I118" s="25" t="s">
        <v>493</v>
      </c>
      <c r="J118" s="25"/>
      <c r="K118" s="25"/>
      <c r="L118" s="25" t="s">
        <v>58</v>
      </c>
      <c r="M118" s="93" t="s">
        <v>307</v>
      </c>
      <c r="N118" s="40"/>
      <c r="O118" s="40"/>
      <c r="P118" s="93">
        <v>9</v>
      </c>
    </row>
    <row r="119" spans="1:16" x14ac:dyDescent="0.2">
      <c r="A119" s="94" t="s">
        <v>330</v>
      </c>
      <c r="B119" s="33" t="s">
        <v>323</v>
      </c>
      <c r="C119" s="41" t="s">
        <v>293</v>
      </c>
      <c r="D119" s="34" t="s">
        <v>36</v>
      </c>
      <c r="E119" s="44" t="s">
        <v>301</v>
      </c>
      <c r="F119" s="26" t="s">
        <v>547</v>
      </c>
      <c r="G119" s="96" t="s">
        <v>131</v>
      </c>
      <c r="H119" s="52" t="s">
        <v>147</v>
      </c>
      <c r="I119" s="25" t="s">
        <v>493</v>
      </c>
      <c r="J119" s="25"/>
      <c r="K119" s="25"/>
      <c r="L119" s="25" t="s">
        <v>58</v>
      </c>
      <c r="M119" s="93" t="s">
        <v>304</v>
      </c>
      <c r="N119" s="40"/>
      <c r="O119" s="40"/>
      <c r="P119" s="104">
        <v>19</v>
      </c>
    </row>
    <row r="120" spans="1:16" x14ac:dyDescent="0.2">
      <c r="A120" s="94" t="s">
        <v>331</v>
      </c>
      <c r="B120" s="33" t="s">
        <v>324</v>
      </c>
      <c r="C120" s="41" t="s">
        <v>293</v>
      </c>
      <c r="D120" s="34" t="s">
        <v>36</v>
      </c>
      <c r="E120" s="44" t="s">
        <v>301</v>
      </c>
      <c r="F120" s="26" t="s">
        <v>547</v>
      </c>
      <c r="G120" s="45" t="s">
        <v>308</v>
      </c>
      <c r="H120" s="52" t="s">
        <v>147</v>
      </c>
      <c r="I120" s="25" t="s">
        <v>493</v>
      </c>
      <c r="J120" s="25"/>
      <c r="K120" s="25"/>
      <c r="L120" s="25" t="s">
        <v>58</v>
      </c>
      <c r="M120" s="93" t="s">
        <v>304</v>
      </c>
      <c r="N120" s="40"/>
      <c r="O120" s="40"/>
      <c r="P120" s="104">
        <v>19</v>
      </c>
    </row>
    <row r="121" spans="1:16" x14ac:dyDescent="0.2">
      <c r="A121" s="94" t="s">
        <v>332</v>
      </c>
      <c r="B121" s="33" t="s">
        <v>325</v>
      </c>
      <c r="C121" s="41" t="s">
        <v>293</v>
      </c>
      <c r="D121" s="34" t="s">
        <v>36</v>
      </c>
      <c r="E121" s="44" t="s">
        <v>505</v>
      </c>
      <c r="F121" s="26" t="s">
        <v>547</v>
      </c>
      <c r="G121" s="45" t="s">
        <v>308</v>
      </c>
      <c r="H121" s="52" t="s">
        <v>147</v>
      </c>
      <c r="I121" s="25" t="s">
        <v>493</v>
      </c>
      <c r="J121" s="25"/>
      <c r="K121" s="25"/>
      <c r="L121" s="25" t="s">
        <v>58</v>
      </c>
      <c r="M121" s="93" t="s">
        <v>307</v>
      </c>
      <c r="N121" s="40"/>
      <c r="O121" s="40"/>
      <c r="P121" s="104">
        <v>19</v>
      </c>
    </row>
    <row r="122" spans="1:16" x14ac:dyDescent="0.2">
      <c r="A122" s="94" t="s">
        <v>333</v>
      </c>
      <c r="B122" s="33" t="s">
        <v>326</v>
      </c>
      <c r="C122" s="41" t="s">
        <v>293</v>
      </c>
      <c r="D122" s="34" t="s">
        <v>36</v>
      </c>
      <c r="E122" s="44" t="s">
        <v>301</v>
      </c>
      <c r="F122" s="26" t="s">
        <v>547</v>
      </c>
      <c r="G122" s="45" t="s">
        <v>308</v>
      </c>
      <c r="H122" s="52" t="s">
        <v>147</v>
      </c>
      <c r="I122" s="25" t="s">
        <v>493</v>
      </c>
      <c r="J122" s="25"/>
      <c r="K122" s="25"/>
      <c r="L122" s="25" t="s">
        <v>58</v>
      </c>
      <c r="M122" s="93" t="s">
        <v>304</v>
      </c>
      <c r="N122" s="40"/>
      <c r="O122" s="40"/>
      <c r="P122" s="104">
        <v>19</v>
      </c>
    </row>
    <row r="123" spans="1:16" x14ac:dyDescent="0.2">
      <c r="A123" s="94" t="s">
        <v>334</v>
      </c>
      <c r="B123" s="33" t="s">
        <v>335</v>
      </c>
      <c r="C123" s="41" t="s">
        <v>293</v>
      </c>
      <c r="D123" s="34" t="s">
        <v>36</v>
      </c>
      <c r="E123" s="44" t="s">
        <v>301</v>
      </c>
      <c r="F123" s="26" t="s">
        <v>547</v>
      </c>
      <c r="G123" s="45" t="s">
        <v>308</v>
      </c>
      <c r="H123" s="52" t="s">
        <v>147</v>
      </c>
      <c r="I123" s="25" t="s">
        <v>493</v>
      </c>
      <c r="J123" s="25"/>
      <c r="K123" s="25"/>
      <c r="L123" s="25" t="s">
        <v>58</v>
      </c>
      <c r="M123" s="93" t="s">
        <v>304</v>
      </c>
      <c r="N123" s="40"/>
      <c r="O123" s="40"/>
      <c r="P123" s="104">
        <v>19</v>
      </c>
    </row>
    <row r="124" spans="1:16" x14ac:dyDescent="0.2">
      <c r="A124" s="94" t="s">
        <v>336</v>
      </c>
      <c r="B124" s="33" t="s">
        <v>338</v>
      </c>
      <c r="C124" s="41" t="s">
        <v>293</v>
      </c>
      <c r="D124" s="34" t="s">
        <v>36</v>
      </c>
      <c r="E124" s="44" t="s">
        <v>302</v>
      </c>
      <c r="F124" s="43" t="s">
        <v>300</v>
      </c>
      <c r="G124" s="45" t="s">
        <v>192</v>
      </c>
      <c r="H124" s="52" t="s">
        <v>147</v>
      </c>
      <c r="I124" s="25" t="s">
        <v>493</v>
      </c>
      <c r="J124" s="25"/>
      <c r="K124" s="25"/>
      <c r="L124" s="25" t="s">
        <v>58</v>
      </c>
      <c r="M124" s="93" t="s">
        <v>304</v>
      </c>
      <c r="N124" s="40"/>
      <c r="O124" s="40"/>
      <c r="P124" s="93">
        <v>9</v>
      </c>
    </row>
    <row r="125" spans="1:16" ht="22.5" x14ac:dyDescent="0.2">
      <c r="A125" s="94" t="s">
        <v>337</v>
      </c>
      <c r="B125" s="33" t="s">
        <v>339</v>
      </c>
      <c r="C125" s="41" t="s">
        <v>293</v>
      </c>
      <c r="D125" s="34" t="s">
        <v>36</v>
      </c>
      <c r="E125" s="44" t="s">
        <v>506</v>
      </c>
      <c r="F125" s="42" t="s">
        <v>495</v>
      </c>
      <c r="G125" s="45" t="s">
        <v>131</v>
      </c>
      <c r="H125" s="52" t="s">
        <v>147</v>
      </c>
      <c r="I125" s="25" t="s">
        <v>493</v>
      </c>
      <c r="J125" s="45"/>
      <c r="K125" s="45"/>
      <c r="L125" s="45" t="s">
        <v>50</v>
      </c>
      <c r="M125" s="93" t="s">
        <v>309</v>
      </c>
      <c r="N125" s="40"/>
      <c r="O125" s="40"/>
      <c r="P125" s="93">
        <v>9</v>
      </c>
    </row>
    <row r="126" spans="1:16" ht="51" x14ac:dyDescent="0.2">
      <c r="A126" s="94" t="s">
        <v>363</v>
      </c>
      <c r="B126" s="33" t="s">
        <v>363</v>
      </c>
      <c r="C126" s="41" t="s">
        <v>465</v>
      </c>
      <c r="D126" s="34" t="s">
        <v>417</v>
      </c>
      <c r="E126" s="50" t="s">
        <v>562</v>
      </c>
      <c r="F126" s="43" t="s">
        <v>564</v>
      </c>
      <c r="G126" s="45" t="s">
        <v>150</v>
      </c>
      <c r="H126" s="52" t="s">
        <v>49</v>
      </c>
      <c r="I126" s="25" t="s">
        <v>493</v>
      </c>
      <c r="J126" s="25"/>
      <c r="K126" s="25"/>
      <c r="L126" s="29" t="s">
        <v>428</v>
      </c>
      <c r="M126" s="93" t="s">
        <v>147</v>
      </c>
      <c r="N126" s="40"/>
      <c r="O126" s="40"/>
      <c r="P126" s="93">
        <v>8</v>
      </c>
    </row>
    <row r="127" spans="1:16" ht="22.5" x14ac:dyDescent="0.2">
      <c r="A127" s="94" t="s">
        <v>382</v>
      </c>
      <c r="B127" s="33" t="s">
        <v>382</v>
      </c>
      <c r="C127" s="41" t="s">
        <v>465</v>
      </c>
      <c r="D127" s="34" t="s">
        <v>104</v>
      </c>
      <c r="E127" s="40" t="s">
        <v>563</v>
      </c>
      <c r="F127" s="43" t="s">
        <v>565</v>
      </c>
      <c r="G127" s="45" t="s">
        <v>150</v>
      </c>
      <c r="H127" s="52" t="s">
        <v>49</v>
      </c>
      <c r="I127" s="25" t="s">
        <v>493</v>
      </c>
      <c r="J127" s="25"/>
      <c r="K127" s="25"/>
      <c r="L127" s="29" t="s">
        <v>58</v>
      </c>
      <c r="M127" s="93" t="s">
        <v>147</v>
      </c>
      <c r="N127" s="40"/>
      <c r="O127" s="40"/>
      <c r="P127" s="93">
        <v>8</v>
      </c>
    </row>
    <row r="128" spans="1:16" ht="38.25" x14ac:dyDescent="0.2">
      <c r="A128" s="94" t="s">
        <v>364</v>
      </c>
      <c r="B128" s="33" t="s">
        <v>537</v>
      </c>
      <c r="C128" s="41" t="s">
        <v>466</v>
      </c>
      <c r="D128" s="34" t="s">
        <v>364</v>
      </c>
      <c r="E128" s="50" t="s">
        <v>407</v>
      </c>
      <c r="F128" s="43" t="s">
        <v>538</v>
      </c>
      <c r="G128" s="45" t="s">
        <v>150</v>
      </c>
      <c r="H128" s="52" t="s">
        <v>62</v>
      </c>
      <c r="I128" s="25" t="s">
        <v>493</v>
      </c>
      <c r="J128" s="25"/>
      <c r="K128" s="25"/>
      <c r="L128" s="25" t="s">
        <v>58</v>
      </c>
      <c r="M128" s="93" t="s">
        <v>58</v>
      </c>
      <c r="N128" s="40"/>
      <c r="O128" s="40"/>
      <c r="P128" s="93">
        <v>8</v>
      </c>
    </row>
    <row r="129" spans="1:16" ht="51" x14ac:dyDescent="0.2">
      <c r="A129" s="94" t="s">
        <v>365</v>
      </c>
      <c r="B129" s="33" t="s">
        <v>388</v>
      </c>
      <c r="C129" s="41" t="s">
        <v>128</v>
      </c>
      <c r="D129" s="34" t="s">
        <v>106</v>
      </c>
      <c r="E129" s="50" t="s">
        <v>410</v>
      </c>
      <c r="F129" s="43" t="s">
        <v>423</v>
      </c>
      <c r="G129" s="45" t="s">
        <v>150</v>
      </c>
      <c r="H129" s="52" t="s">
        <v>444</v>
      </c>
      <c r="I129" s="25" t="s">
        <v>493</v>
      </c>
      <c r="J129" s="25"/>
      <c r="K129" s="25"/>
      <c r="L129" s="29" t="s">
        <v>429</v>
      </c>
      <c r="M129" s="93" t="s">
        <v>430</v>
      </c>
      <c r="N129" s="40"/>
      <c r="O129" s="40"/>
      <c r="P129" s="93">
        <v>8</v>
      </c>
    </row>
    <row r="130" spans="1:16" ht="25.5" x14ac:dyDescent="0.2">
      <c r="A130" s="94" t="s">
        <v>367</v>
      </c>
      <c r="B130" s="33" t="s">
        <v>389</v>
      </c>
      <c r="C130" s="41" t="s">
        <v>455</v>
      </c>
      <c r="D130" s="34" t="s">
        <v>387</v>
      </c>
      <c r="E130" s="50" t="s">
        <v>408</v>
      </c>
      <c r="F130" s="43" t="s">
        <v>423</v>
      </c>
      <c r="G130" s="45" t="s">
        <v>150</v>
      </c>
      <c r="H130" s="52" t="s">
        <v>432</v>
      </c>
      <c r="I130" s="25" t="s">
        <v>493</v>
      </c>
      <c r="J130" s="25"/>
      <c r="K130" s="25"/>
      <c r="L130" s="25" t="s">
        <v>58</v>
      </c>
      <c r="M130" s="93" t="s">
        <v>58</v>
      </c>
      <c r="N130" s="40"/>
      <c r="O130" s="40"/>
      <c r="P130" s="93">
        <v>8</v>
      </c>
    </row>
    <row r="131" spans="1:16" ht="25.5" x14ac:dyDescent="0.2">
      <c r="A131" s="94" t="s">
        <v>366</v>
      </c>
      <c r="B131" s="33" t="s">
        <v>390</v>
      </c>
      <c r="C131" s="41" t="s">
        <v>456</v>
      </c>
      <c r="D131" s="34" t="s">
        <v>387</v>
      </c>
      <c r="E131" s="50" t="s">
        <v>408</v>
      </c>
      <c r="F131" s="43" t="s">
        <v>423</v>
      </c>
      <c r="G131" s="45" t="s">
        <v>150</v>
      </c>
      <c r="H131" s="52" t="s">
        <v>432</v>
      </c>
      <c r="I131" s="25" t="s">
        <v>493</v>
      </c>
      <c r="J131" s="25"/>
      <c r="K131" s="25"/>
      <c r="L131" s="25" t="s">
        <v>58</v>
      </c>
      <c r="M131" s="93" t="s">
        <v>58</v>
      </c>
      <c r="N131" s="40"/>
      <c r="O131" s="40"/>
      <c r="P131" s="93">
        <v>8</v>
      </c>
    </row>
    <row r="132" spans="1:16" ht="33.75" x14ac:dyDescent="0.2">
      <c r="A132" s="94" t="s">
        <v>380</v>
      </c>
      <c r="B132" s="33" t="s">
        <v>391</v>
      </c>
      <c r="C132" s="41" t="s">
        <v>457</v>
      </c>
      <c r="D132" s="34" t="s">
        <v>72</v>
      </c>
      <c r="E132" s="50" t="s">
        <v>426</v>
      </c>
      <c r="F132" s="43" t="s">
        <v>300</v>
      </c>
      <c r="G132" s="45" t="s">
        <v>150</v>
      </c>
      <c r="H132" s="52" t="s">
        <v>64</v>
      </c>
      <c r="I132" s="25" t="s">
        <v>493</v>
      </c>
      <c r="J132" s="25"/>
      <c r="K132" s="25"/>
      <c r="L132" s="25" t="s">
        <v>58</v>
      </c>
      <c r="M132" s="93" t="s">
        <v>58</v>
      </c>
      <c r="N132" s="40"/>
      <c r="O132" s="40"/>
      <c r="P132" s="93">
        <v>8</v>
      </c>
    </row>
    <row r="133" spans="1:16" ht="33.75" x14ac:dyDescent="0.2">
      <c r="A133" s="94" t="s">
        <v>368</v>
      </c>
      <c r="B133" s="33" t="s">
        <v>418</v>
      </c>
      <c r="C133" s="41" t="s">
        <v>458</v>
      </c>
      <c r="D133" s="34" t="s">
        <v>415</v>
      </c>
      <c r="E133" s="50" t="s">
        <v>408</v>
      </c>
      <c r="F133" s="43" t="s">
        <v>423</v>
      </c>
      <c r="G133" s="45" t="s">
        <v>150</v>
      </c>
      <c r="H133" s="52" t="s">
        <v>64</v>
      </c>
      <c r="I133" s="25" t="s">
        <v>493</v>
      </c>
      <c r="J133" s="25"/>
      <c r="K133" s="25"/>
      <c r="L133" s="25" t="s">
        <v>58</v>
      </c>
      <c r="M133" s="93" t="s">
        <v>58</v>
      </c>
      <c r="N133" s="40"/>
      <c r="O133" s="40"/>
      <c r="P133" s="93">
        <v>8</v>
      </c>
    </row>
    <row r="134" spans="1:16" ht="25.5" x14ac:dyDescent="0.2">
      <c r="A134" s="94" t="s">
        <v>369</v>
      </c>
      <c r="B134" s="33" t="s">
        <v>392</v>
      </c>
      <c r="C134" s="41" t="s">
        <v>414</v>
      </c>
      <c r="D134" s="33" t="s">
        <v>292</v>
      </c>
      <c r="E134" s="50" t="s">
        <v>408</v>
      </c>
      <c r="F134" s="43" t="s">
        <v>423</v>
      </c>
      <c r="G134" s="45" t="s">
        <v>150</v>
      </c>
      <c r="H134" s="52" t="s">
        <v>64</v>
      </c>
      <c r="I134" s="25" t="s">
        <v>493</v>
      </c>
      <c r="J134" s="25"/>
      <c r="K134" s="25"/>
      <c r="L134" s="25" t="s">
        <v>58</v>
      </c>
      <c r="M134" s="93" t="s">
        <v>58</v>
      </c>
      <c r="N134" s="40"/>
      <c r="O134" s="40"/>
      <c r="P134" s="93">
        <v>8</v>
      </c>
    </row>
    <row r="135" spans="1:16" ht="25.5" x14ac:dyDescent="0.2">
      <c r="A135" s="94" t="s">
        <v>370</v>
      </c>
      <c r="B135" s="52" t="s">
        <v>393</v>
      </c>
      <c r="C135" s="94" t="s">
        <v>414</v>
      </c>
      <c r="D135" s="33" t="s">
        <v>292</v>
      </c>
      <c r="E135" s="64" t="s">
        <v>475</v>
      </c>
      <c r="F135" s="103" t="s">
        <v>566</v>
      </c>
      <c r="G135" s="63" t="s">
        <v>150</v>
      </c>
      <c r="H135" s="52" t="s">
        <v>54</v>
      </c>
      <c r="I135" s="36" t="s">
        <v>493</v>
      </c>
      <c r="J135" s="65"/>
      <c r="K135" s="65"/>
      <c r="L135" s="65" t="s">
        <v>58</v>
      </c>
      <c r="M135" s="93" t="s">
        <v>309</v>
      </c>
      <c r="N135" s="40"/>
      <c r="O135" s="40"/>
      <c r="P135" s="93">
        <v>11</v>
      </c>
    </row>
    <row r="136" spans="1:16" ht="25.5" x14ac:dyDescent="0.2">
      <c r="A136" s="94" t="s">
        <v>371</v>
      </c>
      <c r="B136" s="33" t="s">
        <v>394</v>
      </c>
      <c r="C136" s="41" t="s">
        <v>459</v>
      </c>
      <c r="D136" s="34" t="s">
        <v>415</v>
      </c>
      <c r="E136" s="50" t="s">
        <v>408</v>
      </c>
      <c r="F136" s="43" t="s">
        <v>423</v>
      </c>
      <c r="G136" s="45" t="s">
        <v>150</v>
      </c>
      <c r="H136" s="52" t="s">
        <v>64</v>
      </c>
      <c r="I136" s="25" t="s">
        <v>493</v>
      </c>
      <c r="J136" s="40"/>
      <c r="K136" s="40"/>
      <c r="L136" s="25" t="s">
        <v>58</v>
      </c>
      <c r="M136" s="93" t="s">
        <v>58</v>
      </c>
      <c r="N136" s="40"/>
      <c r="O136" s="40"/>
      <c r="P136" s="93">
        <v>8</v>
      </c>
    </row>
    <row r="137" spans="1:16" ht="45" x14ac:dyDescent="0.2">
      <c r="A137" s="94" t="s">
        <v>372</v>
      </c>
      <c r="B137" s="33" t="s">
        <v>395</v>
      </c>
      <c r="C137" s="41" t="s">
        <v>461</v>
      </c>
      <c r="D137" s="34" t="s">
        <v>74</v>
      </c>
      <c r="E137" s="50" t="s">
        <v>408</v>
      </c>
      <c r="F137" s="43" t="s">
        <v>423</v>
      </c>
      <c r="G137" s="45" t="s">
        <v>150</v>
      </c>
      <c r="H137" s="52" t="s">
        <v>64</v>
      </c>
      <c r="I137" s="25" t="s">
        <v>493</v>
      </c>
      <c r="J137" s="25"/>
      <c r="K137" s="25"/>
      <c r="L137" s="25" t="s">
        <v>58</v>
      </c>
      <c r="M137" s="93" t="s">
        <v>58</v>
      </c>
      <c r="N137" s="40"/>
      <c r="O137" s="40"/>
      <c r="P137" s="93">
        <v>8</v>
      </c>
    </row>
    <row r="138" spans="1:16" ht="38.25" x14ac:dyDescent="0.2">
      <c r="A138" s="94" t="s">
        <v>373</v>
      </c>
      <c r="B138" s="33" t="s">
        <v>400</v>
      </c>
      <c r="C138" s="41" t="s">
        <v>460</v>
      </c>
      <c r="D138" s="34" t="s">
        <v>74</v>
      </c>
      <c r="E138" s="50" t="s">
        <v>411</v>
      </c>
      <c r="F138" s="43" t="s">
        <v>423</v>
      </c>
      <c r="G138" s="45" t="s">
        <v>150</v>
      </c>
      <c r="H138" s="52" t="s">
        <v>432</v>
      </c>
      <c r="I138" s="25" t="s">
        <v>493</v>
      </c>
      <c r="J138" s="25"/>
      <c r="K138" s="25"/>
      <c r="L138" s="25" t="s">
        <v>58</v>
      </c>
      <c r="M138" s="93" t="s">
        <v>58</v>
      </c>
      <c r="N138" s="40"/>
      <c r="O138" s="40"/>
      <c r="P138" s="93">
        <v>8</v>
      </c>
    </row>
    <row r="139" spans="1:16" ht="33.75" x14ac:dyDescent="0.2">
      <c r="A139" s="94" t="s">
        <v>396</v>
      </c>
      <c r="B139" s="33" t="s">
        <v>399</v>
      </c>
      <c r="C139" s="41" t="s">
        <v>460</v>
      </c>
      <c r="D139" s="34" t="s">
        <v>74</v>
      </c>
      <c r="E139" s="50" t="s">
        <v>412</v>
      </c>
      <c r="F139" s="43" t="s">
        <v>300</v>
      </c>
      <c r="G139" s="45" t="s">
        <v>150</v>
      </c>
      <c r="H139" s="52" t="s">
        <v>432</v>
      </c>
      <c r="I139" s="25" t="s">
        <v>493</v>
      </c>
      <c r="J139" s="25"/>
      <c r="K139" s="25"/>
      <c r="L139" s="25" t="s">
        <v>58</v>
      </c>
      <c r="M139" s="93" t="s">
        <v>58</v>
      </c>
      <c r="N139" s="40"/>
      <c r="O139" s="40"/>
      <c r="P139" s="93">
        <v>8</v>
      </c>
    </row>
    <row r="140" spans="1:16" ht="33.75" x14ac:dyDescent="0.2">
      <c r="A140" s="94" t="s">
        <v>397</v>
      </c>
      <c r="B140" s="33" t="s">
        <v>398</v>
      </c>
      <c r="C140" s="41" t="s">
        <v>460</v>
      </c>
      <c r="D140" s="34" t="s">
        <v>74</v>
      </c>
      <c r="E140" s="50" t="s">
        <v>413</v>
      </c>
      <c r="F140" s="43" t="s">
        <v>425</v>
      </c>
      <c r="G140" s="45" t="s">
        <v>150</v>
      </c>
      <c r="H140" s="52" t="s">
        <v>433</v>
      </c>
      <c r="I140" s="25" t="s">
        <v>493</v>
      </c>
      <c r="J140" s="29" t="s">
        <v>451</v>
      </c>
      <c r="K140" s="25" t="s">
        <v>50</v>
      </c>
      <c r="L140" s="25" t="s">
        <v>453</v>
      </c>
      <c r="M140" s="93" t="s">
        <v>58</v>
      </c>
      <c r="N140" s="40"/>
      <c r="O140" s="40"/>
      <c r="P140" s="93" t="s">
        <v>474</v>
      </c>
    </row>
    <row r="141" spans="1:16" ht="22.5" x14ac:dyDescent="0.2">
      <c r="A141" s="98" t="s">
        <v>477</v>
      </c>
      <c r="B141" s="66" t="s">
        <v>480</v>
      </c>
      <c r="C141" s="66" t="s">
        <v>478</v>
      </c>
      <c r="D141" s="67" t="s">
        <v>106</v>
      </c>
      <c r="E141" s="68" t="s">
        <v>413</v>
      </c>
      <c r="F141" s="62" t="s">
        <v>422</v>
      </c>
      <c r="G141" s="63" t="s">
        <v>150</v>
      </c>
      <c r="H141" s="52" t="s">
        <v>64</v>
      </c>
      <c r="I141" s="36" t="s">
        <v>493</v>
      </c>
      <c r="J141" s="65"/>
      <c r="K141" s="65"/>
      <c r="L141" s="65" t="s">
        <v>62</v>
      </c>
      <c r="M141" s="93" t="s">
        <v>479</v>
      </c>
      <c r="N141" s="40"/>
      <c r="O141" s="40"/>
      <c r="P141" s="93">
        <v>11</v>
      </c>
    </row>
    <row r="142" spans="1:16" ht="33.75" x14ac:dyDescent="0.2">
      <c r="A142" s="98" t="s">
        <v>481</v>
      </c>
      <c r="B142" s="66" t="s">
        <v>482</v>
      </c>
      <c r="C142" s="66" t="s">
        <v>460</v>
      </c>
      <c r="D142" s="67" t="s">
        <v>74</v>
      </c>
      <c r="E142" s="68" t="s">
        <v>413</v>
      </c>
      <c r="F142" s="62" t="s">
        <v>540</v>
      </c>
      <c r="G142" s="63" t="s">
        <v>57</v>
      </c>
      <c r="H142" s="52" t="s">
        <v>147</v>
      </c>
      <c r="I142" s="36" t="s">
        <v>493</v>
      </c>
      <c r="J142" s="65"/>
      <c r="K142" s="65"/>
      <c r="L142" s="65" t="s">
        <v>58</v>
      </c>
      <c r="M142" s="93" t="s">
        <v>476</v>
      </c>
      <c r="N142" s="40"/>
      <c r="O142" s="40"/>
      <c r="P142" s="93">
        <v>11</v>
      </c>
    </row>
    <row r="143" spans="1:16" ht="33.75" x14ac:dyDescent="0.2">
      <c r="A143" s="98" t="s">
        <v>454</v>
      </c>
      <c r="B143" s="66" t="s">
        <v>469</v>
      </c>
      <c r="C143" s="66" t="s">
        <v>460</v>
      </c>
      <c r="D143" s="67" t="s">
        <v>74</v>
      </c>
      <c r="E143" s="68" t="s">
        <v>413</v>
      </c>
      <c r="F143" s="62" t="s">
        <v>540</v>
      </c>
      <c r="G143" s="63" t="s">
        <v>57</v>
      </c>
      <c r="H143" s="52" t="s">
        <v>147</v>
      </c>
      <c r="I143" s="36" t="s">
        <v>493</v>
      </c>
      <c r="J143" s="65"/>
      <c r="K143" s="65"/>
      <c r="L143" s="65" t="s">
        <v>58</v>
      </c>
      <c r="M143" s="93" t="s">
        <v>476</v>
      </c>
      <c r="N143" s="40"/>
      <c r="O143" s="40"/>
      <c r="P143" s="93">
        <v>11</v>
      </c>
    </row>
    <row r="144" spans="1:16" ht="33.75" x14ac:dyDescent="0.2">
      <c r="A144" s="98" t="s">
        <v>470</v>
      </c>
      <c r="B144" s="66" t="s">
        <v>471</v>
      </c>
      <c r="C144" s="66" t="s">
        <v>460</v>
      </c>
      <c r="D144" s="67" t="s">
        <v>74</v>
      </c>
      <c r="E144" s="68" t="s">
        <v>413</v>
      </c>
      <c r="F144" s="62" t="s">
        <v>540</v>
      </c>
      <c r="G144" s="63" t="s">
        <v>57</v>
      </c>
      <c r="H144" s="52" t="s">
        <v>147</v>
      </c>
      <c r="I144" s="36" t="s">
        <v>493</v>
      </c>
      <c r="J144" s="65"/>
      <c r="K144" s="65"/>
      <c r="L144" s="65" t="s">
        <v>58</v>
      </c>
      <c r="M144" s="93" t="s">
        <v>476</v>
      </c>
      <c r="N144" s="40"/>
      <c r="O144" s="40"/>
      <c r="P144" s="93">
        <v>11</v>
      </c>
    </row>
    <row r="145" spans="1:16" ht="25.5" x14ac:dyDescent="0.2">
      <c r="A145" s="94" t="s">
        <v>374</v>
      </c>
      <c r="B145" s="33" t="s">
        <v>401</v>
      </c>
      <c r="C145" s="41" t="s">
        <v>414</v>
      </c>
      <c r="D145" s="33" t="s">
        <v>292</v>
      </c>
      <c r="E145" s="50" t="s">
        <v>408</v>
      </c>
      <c r="F145" s="43" t="s">
        <v>300</v>
      </c>
      <c r="G145" s="45" t="s">
        <v>150</v>
      </c>
      <c r="H145" s="52" t="s">
        <v>64</v>
      </c>
      <c r="I145" s="25" t="s">
        <v>493</v>
      </c>
      <c r="J145" s="25" t="s">
        <v>54</v>
      </c>
      <c r="K145" s="57" t="s">
        <v>445</v>
      </c>
      <c r="L145" s="25" t="s">
        <v>58</v>
      </c>
      <c r="M145" s="93" t="s">
        <v>58</v>
      </c>
      <c r="N145" s="40"/>
      <c r="O145" s="40"/>
      <c r="P145" s="93">
        <v>8</v>
      </c>
    </row>
    <row r="146" spans="1:16" x14ac:dyDescent="0.2">
      <c r="A146" s="94" t="s">
        <v>375</v>
      </c>
      <c r="B146" s="33" t="s">
        <v>402</v>
      </c>
      <c r="C146" s="41" t="s">
        <v>424</v>
      </c>
      <c r="D146" s="34" t="s">
        <v>72</v>
      </c>
      <c r="E146" s="50" t="s">
        <v>427</v>
      </c>
      <c r="F146" s="43" t="s">
        <v>300</v>
      </c>
      <c r="G146" s="45" t="s">
        <v>57</v>
      </c>
      <c r="H146" s="52" t="s">
        <v>64</v>
      </c>
      <c r="I146" s="25" t="s">
        <v>493</v>
      </c>
      <c r="J146" s="25"/>
      <c r="K146" s="25"/>
      <c r="L146" s="25" t="s">
        <v>58</v>
      </c>
      <c r="M146" s="93" t="s">
        <v>58</v>
      </c>
      <c r="N146" s="40"/>
      <c r="O146" s="40"/>
      <c r="P146" s="93">
        <v>10</v>
      </c>
    </row>
    <row r="147" spans="1:16" ht="51" x14ac:dyDescent="0.2">
      <c r="A147" s="94" t="s">
        <v>376</v>
      </c>
      <c r="B147" s="33" t="s">
        <v>403</v>
      </c>
      <c r="C147" s="41" t="s">
        <v>462</v>
      </c>
      <c r="D147" s="34" t="s">
        <v>415</v>
      </c>
      <c r="E147" s="50" t="s">
        <v>410</v>
      </c>
      <c r="F147" s="43" t="s">
        <v>538</v>
      </c>
      <c r="G147" s="45" t="s">
        <v>150</v>
      </c>
      <c r="H147" s="52" t="s">
        <v>452</v>
      </c>
      <c r="I147" s="25" t="s">
        <v>493</v>
      </c>
      <c r="J147" s="29" t="s">
        <v>432</v>
      </c>
      <c r="K147" s="25" t="s">
        <v>50</v>
      </c>
      <c r="L147" s="25" t="s">
        <v>58</v>
      </c>
      <c r="M147" s="93" t="s">
        <v>58</v>
      </c>
      <c r="N147" s="40"/>
      <c r="O147" s="40"/>
      <c r="P147" s="93">
        <v>8</v>
      </c>
    </row>
    <row r="148" spans="1:16" ht="33.75" x14ac:dyDescent="0.2">
      <c r="A148" s="94" t="s">
        <v>383</v>
      </c>
      <c r="B148" s="35" t="s">
        <v>404</v>
      </c>
      <c r="C148" s="41" t="s">
        <v>462</v>
      </c>
      <c r="D148" s="60" t="s">
        <v>415</v>
      </c>
      <c r="E148" s="61" t="s">
        <v>409</v>
      </c>
      <c r="F148" s="62" t="s">
        <v>300</v>
      </c>
      <c r="G148" s="63" t="s">
        <v>150</v>
      </c>
      <c r="H148" s="52" t="s">
        <v>49</v>
      </c>
      <c r="I148" s="36" t="s">
        <v>493</v>
      </c>
      <c r="J148" s="36"/>
      <c r="K148" s="36"/>
      <c r="L148" s="36" t="s">
        <v>58</v>
      </c>
      <c r="M148" s="93" t="s">
        <v>147</v>
      </c>
      <c r="N148" s="40"/>
      <c r="O148" s="40"/>
      <c r="P148" s="93">
        <v>8</v>
      </c>
    </row>
    <row r="149" spans="1:16" ht="33.75" x14ac:dyDescent="0.2">
      <c r="A149" s="94" t="s">
        <v>377</v>
      </c>
      <c r="B149" s="33" t="s">
        <v>405</v>
      </c>
      <c r="C149" s="41" t="s">
        <v>462</v>
      </c>
      <c r="D149" s="34" t="s">
        <v>420</v>
      </c>
      <c r="E149" s="50" t="s">
        <v>408</v>
      </c>
      <c r="F149" s="43" t="s">
        <v>423</v>
      </c>
      <c r="G149" s="45" t="s">
        <v>150</v>
      </c>
      <c r="H149" s="52" t="s">
        <v>431</v>
      </c>
      <c r="I149" s="25" t="s">
        <v>493</v>
      </c>
      <c r="J149" s="25"/>
      <c r="K149" s="25"/>
      <c r="L149" s="25" t="s">
        <v>58</v>
      </c>
      <c r="M149" s="93" t="s">
        <v>58</v>
      </c>
      <c r="N149" s="40"/>
      <c r="O149" s="40"/>
      <c r="P149" s="93">
        <v>8</v>
      </c>
    </row>
    <row r="150" spans="1:16" ht="56.25" x14ac:dyDescent="0.2">
      <c r="A150" s="94" t="s">
        <v>378</v>
      </c>
      <c r="B150" s="33" t="s">
        <v>406</v>
      </c>
      <c r="C150" s="41" t="s">
        <v>463</v>
      </c>
      <c r="D150" s="34" t="s">
        <v>74</v>
      </c>
      <c r="E150" s="50" t="s">
        <v>408</v>
      </c>
      <c r="F150" s="43" t="s">
        <v>423</v>
      </c>
      <c r="G150" s="45" t="s">
        <v>150</v>
      </c>
      <c r="H150" s="52" t="s">
        <v>434</v>
      </c>
      <c r="I150" s="25" t="s">
        <v>493</v>
      </c>
      <c r="J150" s="25"/>
      <c r="K150" s="25"/>
      <c r="L150" s="29" t="s">
        <v>435</v>
      </c>
      <c r="M150" s="93" t="s">
        <v>58</v>
      </c>
      <c r="N150" s="40"/>
      <c r="O150" s="40"/>
      <c r="P150" s="93">
        <v>8</v>
      </c>
    </row>
    <row r="151" spans="1:16" x14ac:dyDescent="0.2">
      <c r="A151" s="94" t="s">
        <v>379</v>
      </c>
      <c r="B151" s="33" t="s">
        <v>379</v>
      </c>
      <c r="C151" s="41" t="s">
        <v>446</v>
      </c>
      <c r="D151" s="34" t="s">
        <v>74</v>
      </c>
      <c r="E151" s="50" t="s">
        <v>447</v>
      </c>
      <c r="F151" s="43" t="s">
        <v>300</v>
      </c>
      <c r="G151" s="45" t="s">
        <v>57</v>
      </c>
      <c r="H151" s="52" t="s">
        <v>64</v>
      </c>
      <c r="I151" s="25" t="s">
        <v>493</v>
      </c>
      <c r="J151" s="40"/>
      <c r="K151" s="40"/>
      <c r="L151" s="25" t="s">
        <v>58</v>
      </c>
      <c r="M151" s="93" t="s">
        <v>58</v>
      </c>
      <c r="N151" s="40"/>
      <c r="O151" s="40"/>
      <c r="P151" s="93">
        <v>10</v>
      </c>
    </row>
    <row r="152" spans="1:16" ht="45" x14ac:dyDescent="0.2">
      <c r="A152" s="94" t="s">
        <v>381</v>
      </c>
      <c r="B152" s="33" t="s">
        <v>381</v>
      </c>
      <c r="C152" s="41" t="s">
        <v>464</v>
      </c>
      <c r="D152" s="34" t="s">
        <v>74</v>
      </c>
      <c r="E152" s="50" t="s">
        <v>408</v>
      </c>
      <c r="F152" s="43" t="s">
        <v>423</v>
      </c>
      <c r="G152" s="45" t="s">
        <v>150</v>
      </c>
      <c r="H152" s="52" t="s">
        <v>64</v>
      </c>
      <c r="I152" s="25" t="s">
        <v>493</v>
      </c>
      <c r="J152" s="25"/>
      <c r="K152" s="25"/>
      <c r="L152" s="25" t="s">
        <v>58</v>
      </c>
      <c r="M152" s="93" t="s">
        <v>58</v>
      </c>
      <c r="N152" s="40"/>
      <c r="O152" s="40"/>
      <c r="P152" s="93">
        <v>8</v>
      </c>
    </row>
    <row r="153" spans="1:16" x14ac:dyDescent="0.2">
      <c r="A153" s="94" t="s">
        <v>496</v>
      </c>
      <c r="B153" s="41" t="s">
        <v>496</v>
      </c>
      <c r="C153" s="41" t="s">
        <v>293</v>
      </c>
      <c r="D153" s="34" t="s">
        <v>36</v>
      </c>
      <c r="E153" s="44" t="s">
        <v>506</v>
      </c>
      <c r="F153" s="42" t="s">
        <v>495</v>
      </c>
      <c r="G153" s="45" t="s">
        <v>131</v>
      </c>
      <c r="H153" s="52" t="s">
        <v>147</v>
      </c>
      <c r="I153" s="36" t="s">
        <v>493</v>
      </c>
      <c r="J153" s="63"/>
      <c r="K153" s="63"/>
      <c r="L153" s="63" t="s">
        <v>50</v>
      </c>
      <c r="M153" s="93" t="s">
        <v>304</v>
      </c>
      <c r="N153" s="40"/>
      <c r="O153" s="40"/>
      <c r="P153" s="93">
        <v>9</v>
      </c>
    </row>
    <row r="154" spans="1:16" x14ac:dyDescent="0.2">
      <c r="A154" s="94" t="s">
        <v>497</v>
      </c>
      <c r="B154" s="41" t="s">
        <v>497</v>
      </c>
      <c r="C154" s="41" t="s">
        <v>293</v>
      </c>
      <c r="D154" s="34" t="s">
        <v>36</v>
      </c>
      <c r="E154" s="44" t="s">
        <v>506</v>
      </c>
      <c r="F154" s="42" t="s">
        <v>495</v>
      </c>
      <c r="G154" s="45" t="s">
        <v>131</v>
      </c>
      <c r="H154" s="52" t="s">
        <v>147</v>
      </c>
      <c r="I154" s="36" t="s">
        <v>493</v>
      </c>
      <c r="J154" s="63"/>
      <c r="K154" s="63"/>
      <c r="L154" s="63" t="s">
        <v>50</v>
      </c>
      <c r="M154" s="93" t="s">
        <v>304</v>
      </c>
      <c r="N154" s="40"/>
      <c r="O154" s="40"/>
      <c r="P154" s="93">
        <v>9</v>
      </c>
    </row>
    <row r="155" spans="1:16" ht="22.5" x14ac:dyDescent="0.2">
      <c r="A155" s="35" t="s">
        <v>500</v>
      </c>
      <c r="B155" s="33" t="s">
        <v>499</v>
      </c>
      <c r="C155" s="24" t="s">
        <v>293</v>
      </c>
      <c r="D155" s="34" t="s">
        <v>103</v>
      </c>
      <c r="E155" s="33" t="s">
        <v>291</v>
      </c>
      <c r="F155" s="33" t="s">
        <v>146</v>
      </c>
      <c r="G155" s="75" t="s">
        <v>48</v>
      </c>
      <c r="H155" s="52" t="s">
        <v>484</v>
      </c>
      <c r="I155" s="29" t="s">
        <v>493</v>
      </c>
      <c r="J155" s="29" t="s">
        <v>64</v>
      </c>
      <c r="K155" s="77" t="s">
        <v>483</v>
      </c>
      <c r="L155" s="25" t="s">
        <v>58</v>
      </c>
      <c r="M155" s="93" t="s">
        <v>58</v>
      </c>
      <c r="N155" s="40"/>
      <c r="O155" s="40"/>
      <c r="P155" s="93">
        <v>5</v>
      </c>
    </row>
    <row r="156" spans="1:16" ht="22.5" x14ac:dyDescent="0.2">
      <c r="A156" s="35" t="s">
        <v>504</v>
      </c>
      <c r="B156" s="33" t="s">
        <v>504</v>
      </c>
      <c r="C156" s="24" t="s">
        <v>293</v>
      </c>
      <c r="D156" s="34" t="s">
        <v>103</v>
      </c>
      <c r="E156" s="33" t="s">
        <v>291</v>
      </c>
      <c r="F156" s="33" t="s">
        <v>146</v>
      </c>
      <c r="G156" s="75" t="s">
        <v>48</v>
      </c>
      <c r="H156" s="52" t="s">
        <v>484</v>
      </c>
      <c r="I156" s="29" t="s">
        <v>493</v>
      </c>
      <c r="J156" s="29" t="s">
        <v>64</v>
      </c>
      <c r="K156" s="77" t="s">
        <v>483</v>
      </c>
      <c r="L156" s="25" t="s">
        <v>58</v>
      </c>
      <c r="M156" s="93" t="s">
        <v>58</v>
      </c>
      <c r="N156" s="40"/>
      <c r="O156" s="40"/>
      <c r="P156" s="93">
        <v>5</v>
      </c>
    </row>
    <row r="157" spans="1:16" x14ac:dyDescent="0.2">
      <c r="A157" s="35" t="s">
        <v>533</v>
      </c>
      <c r="B157" s="33" t="s">
        <v>534</v>
      </c>
      <c r="C157" s="33" t="s">
        <v>104</v>
      </c>
      <c r="D157" s="74" t="s">
        <v>104</v>
      </c>
      <c r="E157" s="33" t="s">
        <v>548</v>
      </c>
      <c r="F157" s="26" t="s">
        <v>547</v>
      </c>
      <c r="G157" s="25" t="s">
        <v>48</v>
      </c>
      <c r="H157" s="52" t="s">
        <v>54</v>
      </c>
      <c r="I157" s="25" t="s">
        <v>493</v>
      </c>
      <c r="J157" s="25"/>
      <c r="K157" s="25"/>
      <c r="L157" s="25" t="s">
        <v>51</v>
      </c>
      <c r="M157" s="93" t="s">
        <v>54</v>
      </c>
      <c r="N157" s="102"/>
      <c r="O157" s="102"/>
      <c r="P157" s="93">
        <v>18</v>
      </c>
    </row>
    <row r="158" spans="1:16" ht="33.75" x14ac:dyDescent="0.2">
      <c r="A158" s="94" t="s">
        <v>541</v>
      </c>
      <c r="B158" s="35" t="s">
        <v>542</v>
      </c>
      <c r="C158" s="41" t="s">
        <v>458</v>
      </c>
      <c r="D158" s="60" t="s">
        <v>74</v>
      </c>
      <c r="E158" s="44" t="s">
        <v>413</v>
      </c>
      <c r="F158" s="62" t="s">
        <v>543</v>
      </c>
      <c r="G158" s="25" t="s">
        <v>131</v>
      </c>
      <c r="H158" s="52" t="s">
        <v>54</v>
      </c>
      <c r="I158" s="36" t="s">
        <v>493</v>
      </c>
      <c r="J158" s="36"/>
      <c r="K158" s="36"/>
      <c r="L158" s="65" t="s">
        <v>58</v>
      </c>
      <c r="M158" s="63" t="s">
        <v>304</v>
      </c>
      <c r="N158" s="76"/>
      <c r="O158" s="76"/>
      <c r="P158" s="91" t="s">
        <v>546</v>
      </c>
    </row>
    <row r="159" spans="1:16" x14ac:dyDescent="0.2">
      <c r="A159" s="94" t="s">
        <v>555</v>
      </c>
      <c r="B159" s="33" t="s">
        <v>556</v>
      </c>
      <c r="C159" s="33" t="s">
        <v>293</v>
      </c>
      <c r="D159" s="34" t="s">
        <v>36</v>
      </c>
      <c r="E159" s="33" t="s">
        <v>122</v>
      </c>
      <c r="F159" s="26" t="s">
        <v>547</v>
      </c>
      <c r="G159" s="25" t="s">
        <v>150</v>
      </c>
      <c r="H159" s="52" t="s">
        <v>54</v>
      </c>
      <c r="I159" s="25" t="s">
        <v>493</v>
      </c>
      <c r="J159" s="102"/>
      <c r="K159" s="102"/>
      <c r="L159" s="102" t="s">
        <v>58</v>
      </c>
      <c r="M159" s="97" t="s">
        <v>304</v>
      </c>
      <c r="N159" s="102"/>
      <c r="O159" s="102"/>
      <c r="P159" s="104">
        <v>19</v>
      </c>
    </row>
    <row r="160" spans="1:16" x14ac:dyDescent="0.2">
      <c r="A160" s="94" t="s">
        <v>557</v>
      </c>
      <c r="B160" s="33" t="s">
        <v>558</v>
      </c>
      <c r="C160" s="33" t="s">
        <v>293</v>
      </c>
      <c r="D160" s="34" t="s">
        <v>36</v>
      </c>
      <c r="E160" s="33" t="s">
        <v>561</v>
      </c>
      <c r="F160" s="26" t="s">
        <v>547</v>
      </c>
      <c r="G160" s="25" t="s">
        <v>150</v>
      </c>
      <c r="H160" s="52" t="s">
        <v>54</v>
      </c>
      <c r="I160" s="25" t="s">
        <v>493</v>
      </c>
      <c r="J160" s="102"/>
      <c r="K160" s="102"/>
      <c r="L160" s="102" t="s">
        <v>58</v>
      </c>
      <c r="M160" s="97" t="s">
        <v>304</v>
      </c>
      <c r="N160" s="102"/>
      <c r="O160" s="102"/>
      <c r="P160" s="104">
        <v>19</v>
      </c>
    </row>
    <row r="161" spans="1:16" x14ac:dyDescent="0.2">
      <c r="A161" s="94" t="s">
        <v>559</v>
      </c>
      <c r="B161" s="33" t="s">
        <v>560</v>
      </c>
      <c r="C161" s="33" t="s">
        <v>293</v>
      </c>
      <c r="D161" s="34" t="s">
        <v>105</v>
      </c>
      <c r="E161" s="33" t="s">
        <v>548</v>
      </c>
      <c r="F161" s="26" t="s">
        <v>547</v>
      </c>
      <c r="G161" s="25" t="s">
        <v>48</v>
      </c>
      <c r="H161" s="52" t="s">
        <v>49</v>
      </c>
      <c r="I161" s="25" t="s">
        <v>493</v>
      </c>
      <c r="J161" s="25"/>
      <c r="K161" s="25"/>
      <c r="L161" s="25" t="s">
        <v>51</v>
      </c>
      <c r="M161" s="93" t="s">
        <v>54</v>
      </c>
      <c r="N161" s="102"/>
      <c r="O161" s="102"/>
      <c r="P161" s="93">
        <v>14</v>
      </c>
    </row>
    <row r="162" spans="1:16" ht="33.75" x14ac:dyDescent="0.2">
      <c r="A162" s="94" t="s">
        <v>574</v>
      </c>
      <c r="B162" s="94" t="s">
        <v>575</v>
      </c>
      <c r="C162" s="94" t="s">
        <v>576</v>
      </c>
      <c r="D162" s="60" t="s">
        <v>74</v>
      </c>
      <c r="E162" s="44" t="s">
        <v>413</v>
      </c>
      <c r="F162" s="62" t="s">
        <v>543</v>
      </c>
      <c r="G162" s="25" t="s">
        <v>131</v>
      </c>
      <c r="H162" s="52" t="s">
        <v>54</v>
      </c>
      <c r="I162" s="93" t="s">
        <v>493</v>
      </c>
      <c r="J162" s="93"/>
      <c r="K162" s="93"/>
      <c r="L162" s="65" t="s">
        <v>58</v>
      </c>
      <c r="M162" s="97" t="s">
        <v>304</v>
      </c>
      <c r="N162" s="76"/>
      <c r="O162" s="76"/>
      <c r="P162" s="91" t="s">
        <v>546</v>
      </c>
    </row>
    <row r="163" spans="1:16" ht="33.75" x14ac:dyDescent="0.2">
      <c r="A163" s="98" t="s">
        <v>580</v>
      </c>
      <c r="B163" s="98" t="s">
        <v>577</v>
      </c>
      <c r="C163" s="98" t="s">
        <v>578</v>
      </c>
      <c r="D163" s="67" t="s">
        <v>364</v>
      </c>
      <c r="E163" s="68" t="s">
        <v>413</v>
      </c>
      <c r="F163" s="62" t="s">
        <v>422</v>
      </c>
      <c r="G163" s="97" t="s">
        <v>150</v>
      </c>
      <c r="H163" s="52" t="s">
        <v>579</v>
      </c>
      <c r="I163" s="93" t="s">
        <v>579</v>
      </c>
      <c r="J163" s="65"/>
      <c r="K163" s="65"/>
      <c r="L163" s="65" t="s">
        <v>62</v>
      </c>
      <c r="M163" s="93" t="s">
        <v>579</v>
      </c>
      <c r="N163" s="40"/>
      <c r="O163" s="40"/>
      <c r="P163" s="93">
        <v>11</v>
      </c>
    </row>
  </sheetData>
  <autoFilter ref="A4:P162">
    <sortState ref="A46:P108">
      <sortCondition ref="A4:A156"/>
    </sortState>
  </autoFilter>
  <conditionalFormatting sqref="P161 P28:P157">
    <cfRule type="cellIs" dxfId="15" priority="17" operator="notEqual">
      <formula>#REF!</formula>
    </cfRule>
  </conditionalFormatting>
  <conditionalFormatting sqref="M26 M161 M28:M157">
    <cfRule type="cellIs" dxfId="14" priority="15" operator="notEqual">
      <formula>#REF!</formula>
    </cfRule>
  </conditionalFormatting>
  <conditionalFormatting sqref="H26 H159:H161 H28:H157">
    <cfRule type="cellIs" dxfId="13" priority="8" operator="notEqual">
      <formula>#REF!</formula>
    </cfRule>
  </conditionalFormatting>
  <conditionalFormatting sqref="P163">
    <cfRule type="cellIs" dxfId="12" priority="3" operator="notEqual">
      <formula>#REF!</formula>
    </cfRule>
  </conditionalFormatting>
  <conditionalFormatting sqref="M163">
    <cfRule type="cellIs" dxfId="11" priority="2" operator="notEqual">
      <formula>#REF!</formula>
    </cfRule>
  </conditionalFormatting>
  <conditionalFormatting sqref="H163">
    <cfRule type="cellIs" dxfId="10" priority="1" operator="notEqual">
      <formula>#REF!</formula>
    </cfRule>
  </conditionalFormatting>
  <pageMargins left="0.7" right="0.7" top="0.75" bottom="0.75" header="0.3" footer="0.3"/>
  <pageSetup paperSize="9" scale="44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32"/>
  <sheetViews>
    <sheetView showGridLines="0" zoomScale="90" zoomScaleNormal="90" workbookViewId="0">
      <selection activeCell="G6" sqref="G6"/>
    </sheetView>
  </sheetViews>
  <sheetFormatPr baseColWidth="10" defaultRowHeight="12.75" x14ac:dyDescent="0.2"/>
  <cols>
    <col min="1" max="1" width="24.28515625" customWidth="1"/>
    <col min="2" max="2" width="11.5703125" customWidth="1"/>
    <col min="3" max="3" width="11.42578125" customWidth="1"/>
    <col min="4" max="4" width="19.42578125" customWidth="1"/>
    <col min="5" max="5" width="23.7109375" customWidth="1"/>
    <col min="7" max="7" width="21.140625" customWidth="1"/>
    <col min="8" max="8" width="20" customWidth="1"/>
    <col min="9" max="9" width="15.7109375" customWidth="1"/>
    <col min="10" max="10" width="16.7109375" customWidth="1"/>
    <col min="11" max="11" width="19.28515625" bestFit="1" customWidth="1"/>
    <col min="12" max="12" width="25.42578125" customWidth="1"/>
    <col min="13" max="13" width="16.42578125" customWidth="1"/>
    <col min="14" max="14" width="16.28515625" customWidth="1"/>
    <col min="15" max="15" width="21.7109375" customWidth="1"/>
  </cols>
  <sheetData>
    <row r="1" spans="1:16" ht="35.25" customHeight="1" x14ac:dyDescent="0.2">
      <c r="A1" s="147"/>
      <c r="B1" s="149" t="str">
        <f>Recherche!C10</f>
        <v/>
      </c>
      <c r="C1" s="149"/>
      <c r="D1" s="149"/>
      <c r="E1" s="151" t="str">
        <f>Recherche!$E$1</f>
        <v>214MDP-:FE-007-16</v>
      </c>
      <c r="F1" s="133"/>
      <c r="G1" s="134"/>
    </row>
    <row r="2" spans="1:16" ht="18" customHeight="1" x14ac:dyDescent="0.2">
      <c r="A2" s="148"/>
      <c r="B2" s="150"/>
      <c r="C2" s="150"/>
      <c r="D2" s="150"/>
      <c r="E2" s="152"/>
      <c r="F2" s="135"/>
      <c r="G2" s="134"/>
    </row>
    <row r="3" spans="1:16" ht="27.75" customHeight="1" x14ac:dyDescent="0.2">
      <c r="A3" s="136" t="s">
        <v>24</v>
      </c>
      <c r="B3" s="137"/>
      <c r="C3" s="137"/>
      <c r="D3" s="137"/>
      <c r="E3" s="138"/>
    </row>
    <row r="4" spans="1:16" ht="17.25" customHeight="1" x14ac:dyDescent="0.2">
      <c r="A4" s="12"/>
      <c r="B4" s="10"/>
      <c r="C4" s="10"/>
      <c r="D4" s="10"/>
      <c r="E4" s="11"/>
      <c r="G4" s="2"/>
      <c r="H4" s="2"/>
      <c r="I4" s="13"/>
      <c r="J4" s="13"/>
      <c r="K4" s="13"/>
      <c r="L4" s="13"/>
      <c r="M4" s="13"/>
      <c r="N4" s="13"/>
      <c r="O4" s="13"/>
      <c r="P4" s="13"/>
    </row>
    <row r="5" spans="1:16" ht="31.5" customHeight="1" x14ac:dyDescent="0.2">
      <c r="A5" s="16" t="s">
        <v>28</v>
      </c>
      <c r="B5" s="145" t="str">
        <f>IFERROR(VLOOKUP(B1,'Liste analyses'!A4:M205,3,FALSE),"")</f>
        <v/>
      </c>
      <c r="C5" s="145"/>
      <c r="D5" s="146"/>
      <c r="E5" s="19"/>
      <c r="G5" s="2"/>
      <c r="H5" s="2"/>
      <c r="I5" s="2"/>
      <c r="J5" s="13"/>
      <c r="K5" s="13"/>
      <c r="L5" s="13"/>
      <c r="M5" s="13"/>
      <c r="N5" s="13"/>
      <c r="O5" s="13"/>
      <c r="P5" s="13"/>
    </row>
    <row r="6" spans="1:16" ht="48" customHeight="1" x14ac:dyDescent="0.2">
      <c r="A6" s="16" t="s">
        <v>23</v>
      </c>
      <c r="B6" s="146" t="str">
        <f>IFERROR(VLOOKUP(B1,'Liste analyses'!A4:M205,4,FALSE),"")</f>
        <v/>
      </c>
      <c r="C6" s="146"/>
      <c r="D6" s="146"/>
      <c r="E6" s="51"/>
    </row>
    <row r="7" spans="1:16" ht="21.75" customHeight="1" x14ac:dyDescent="0.2">
      <c r="A7" s="160" t="s">
        <v>441</v>
      </c>
      <c r="B7" s="161"/>
      <c r="C7" s="161"/>
      <c r="D7" s="146"/>
      <c r="E7" s="19"/>
    </row>
    <row r="8" spans="1:16" ht="69.75" customHeight="1" x14ac:dyDescent="0.2">
      <c r="A8" s="153"/>
      <c r="B8" s="154"/>
      <c r="C8" s="154"/>
      <c r="D8" s="20"/>
      <c r="E8" s="21"/>
    </row>
    <row r="9" spans="1:16" ht="21" customHeight="1" x14ac:dyDescent="0.2">
      <c r="A9" s="139" t="s">
        <v>25</v>
      </c>
      <c r="B9" s="140"/>
      <c r="C9" s="140"/>
      <c r="D9" s="140"/>
      <c r="E9" s="141"/>
    </row>
    <row r="10" spans="1:16" x14ac:dyDescent="0.2">
      <c r="A10" s="9"/>
      <c r="B10" s="10"/>
      <c r="C10" s="10"/>
      <c r="D10" s="10"/>
      <c r="E10" s="11"/>
    </row>
    <row r="11" spans="1:16" ht="27.75" customHeight="1" x14ac:dyDescent="0.2">
      <c r="A11" s="16" t="s">
        <v>26</v>
      </c>
      <c r="B11" s="156" t="str">
        <f>IFERROR(VLOOKUP(B1,'Liste analyses'!A4:M205,8,FALSE),"")</f>
        <v/>
      </c>
      <c r="C11" s="157"/>
      <c r="D11" s="155" t="str">
        <f>IFERROR(IF(VLOOKUP(B1,'Liste analyses'!A4:M205,10,FALSE)=0,"","Ou"),"")</f>
        <v/>
      </c>
      <c r="E11" s="80" t="str">
        <f>IFERROR(IF(VLOOKUP(B1,'Liste analyses'!A4:M205,10,FALSE)=0,"",VLOOKUP(B1,'Liste analyses'!A4:M205,10,FALSE)),"")</f>
        <v/>
      </c>
    </row>
    <row r="12" spans="1:16" ht="27.75" customHeight="1" x14ac:dyDescent="0.2">
      <c r="A12" s="16" t="s">
        <v>27</v>
      </c>
      <c r="B12" s="158" t="str">
        <f>IFERROR(VLOOKUP(B1,'Liste analyses'!A4:M205,9,FALSE),"")</f>
        <v/>
      </c>
      <c r="C12" s="159"/>
      <c r="D12" s="155"/>
      <c r="E12" s="81" t="str">
        <f>IFERROR(IF(VLOOKUP(B1,'Liste analyses'!A4:M205,11,FALSE)=0,"",VLOOKUP(B1,'Liste analyses'!A4:M205,11,FALSE)),"")</f>
        <v/>
      </c>
    </row>
    <row r="13" spans="1:16" x14ac:dyDescent="0.2">
      <c r="A13" s="9"/>
      <c r="B13" s="10"/>
      <c r="C13" s="10"/>
      <c r="D13" s="10"/>
      <c r="E13" s="11"/>
    </row>
    <row r="14" spans="1:16" x14ac:dyDescent="0.2">
      <c r="A14" s="9"/>
      <c r="B14" s="10"/>
      <c r="C14" s="10"/>
      <c r="D14" s="10"/>
      <c r="E14" s="11"/>
    </row>
    <row r="15" spans="1:16" ht="29.25" customHeight="1" x14ac:dyDescent="0.2">
      <c r="A15" s="142" t="s">
        <v>29</v>
      </c>
      <c r="B15" s="143"/>
      <c r="C15" s="143"/>
      <c r="D15" s="143"/>
      <c r="E15" s="144"/>
    </row>
    <row r="16" spans="1:16" ht="24" customHeight="1" x14ac:dyDescent="0.2">
      <c r="A16" s="16" t="s">
        <v>30</v>
      </c>
      <c r="B16" s="127" t="str">
        <f>IFERROR(VLOOKUP(B1,'Liste analyses'!A4:M205,6,FALSE),"")</f>
        <v/>
      </c>
      <c r="C16" s="127"/>
      <c r="D16" s="127"/>
      <c r="E16" s="128"/>
    </row>
    <row r="17" spans="1:5" ht="24" customHeight="1" x14ac:dyDescent="0.2">
      <c r="A17" s="16" t="s">
        <v>120</v>
      </c>
      <c r="B17" s="131" t="str">
        <f>IFERROR(VLOOKUP(B1,'Liste analyses'!A4:M205,5,FALSE),"")</f>
        <v/>
      </c>
      <c r="C17" s="131"/>
      <c r="D17" s="131"/>
      <c r="E17" s="132"/>
    </row>
    <row r="18" spans="1:5" ht="24" customHeight="1" x14ac:dyDescent="0.2">
      <c r="A18" s="17"/>
      <c r="B18" s="131"/>
      <c r="C18" s="131"/>
      <c r="D18" s="131"/>
      <c r="E18" s="132"/>
    </row>
    <row r="19" spans="1:5" ht="24" customHeight="1" x14ac:dyDescent="0.2">
      <c r="A19" s="16" t="s">
        <v>32</v>
      </c>
      <c r="B19" s="127" t="str">
        <f>IFERROR(VLOOKUP(B1,'Liste analyses'!A4:M205,7,FALSE),"")</f>
        <v/>
      </c>
      <c r="C19" s="127"/>
      <c r="D19" s="127"/>
      <c r="E19" s="128"/>
    </row>
    <row r="20" spans="1:5" ht="24" customHeight="1" x14ac:dyDescent="0.2">
      <c r="A20" s="16" t="s">
        <v>45</v>
      </c>
      <c r="B20" s="54" t="str">
        <f>IFERROR(VLOOKUP(B1,'Liste analyses'!A4:M205,12,FALSE),"")</f>
        <v/>
      </c>
      <c r="C20" s="54"/>
      <c r="D20" s="54"/>
      <c r="E20" s="55"/>
    </row>
    <row r="21" spans="1:5" ht="24" customHeight="1" thickBot="1" x14ac:dyDescent="0.25">
      <c r="A21" s="18" t="s">
        <v>33</v>
      </c>
      <c r="B21" s="129" t="str">
        <f>IFERROR(VLOOKUP(B1,'Liste analyses'!A4:M205,13,FALSE),"")</f>
        <v/>
      </c>
      <c r="C21" s="129"/>
      <c r="D21" s="129"/>
      <c r="E21" s="130"/>
    </row>
    <row r="22" spans="1:5" ht="24" customHeight="1" x14ac:dyDescent="0.2">
      <c r="A22" s="9"/>
      <c r="B22" s="10"/>
      <c r="C22" s="10"/>
      <c r="D22" s="10"/>
      <c r="E22" s="10"/>
    </row>
    <row r="23" spans="1:5" ht="24" customHeight="1" x14ac:dyDescent="0.2">
      <c r="A23" s="9"/>
      <c r="B23" s="10"/>
      <c r="C23" s="10"/>
      <c r="D23" s="10"/>
      <c r="E23" s="10"/>
    </row>
    <row r="24" spans="1:5" ht="24" customHeight="1" x14ac:dyDescent="0.2">
      <c r="A24" s="9"/>
      <c r="B24" s="10"/>
      <c r="C24" s="10"/>
      <c r="D24" s="10"/>
      <c r="E24" s="10"/>
    </row>
    <row r="25" spans="1:5" ht="24" customHeight="1" x14ac:dyDescent="0.2">
      <c r="A25" s="9"/>
      <c r="B25" s="10"/>
      <c r="C25" s="10"/>
      <c r="D25" s="10"/>
      <c r="E25" s="10"/>
    </row>
    <row r="26" spans="1:5" ht="24" customHeight="1" x14ac:dyDescent="0.2">
      <c r="A26" s="9"/>
      <c r="B26" s="10"/>
      <c r="C26" s="10"/>
      <c r="D26" s="10"/>
      <c r="E26" s="10"/>
    </row>
    <row r="27" spans="1:5" ht="24" customHeight="1" x14ac:dyDescent="0.2">
      <c r="A27" s="9"/>
      <c r="B27" s="10"/>
      <c r="C27" s="10"/>
      <c r="D27" s="10"/>
      <c r="E27" s="10"/>
    </row>
    <row r="28" spans="1:5" ht="24" customHeight="1" x14ac:dyDescent="0.2">
      <c r="A28" s="9"/>
      <c r="B28" s="10"/>
      <c r="C28" s="10"/>
      <c r="D28" s="10"/>
      <c r="E28" s="10"/>
    </row>
    <row r="29" spans="1:5" ht="24" customHeight="1" x14ac:dyDescent="0.2">
      <c r="A29" s="9"/>
      <c r="B29" s="10"/>
      <c r="C29" s="10"/>
      <c r="D29" s="10"/>
      <c r="E29" s="10"/>
    </row>
    <row r="30" spans="1:5" ht="24" customHeight="1" x14ac:dyDescent="0.2">
      <c r="A30" s="9"/>
      <c r="B30" s="10"/>
      <c r="C30" s="10"/>
      <c r="D30" s="10"/>
      <c r="E30" s="10"/>
    </row>
    <row r="31" spans="1:5" ht="24" customHeight="1" x14ac:dyDescent="0.2">
      <c r="A31" s="9"/>
      <c r="B31" s="10"/>
      <c r="C31" s="10"/>
      <c r="D31" s="10"/>
      <c r="E31" s="10"/>
    </row>
    <row r="32" spans="1:5" ht="24" customHeight="1" x14ac:dyDescent="0.2">
      <c r="A32" s="9"/>
      <c r="B32" s="10"/>
      <c r="C32" s="10"/>
      <c r="D32" s="10"/>
      <c r="E32" s="10"/>
    </row>
  </sheetData>
  <sheetProtection algorithmName="SHA-512" hashValue="8MzG9Lt/mb3c8tGT+sxw7vJgfeZV62VvqEaf6gP6Hy6+3leU50cOJn9e34RDx/1iRHlOejllcyKLm4doWq3Rnw==" saltValue="MdcRGoYsF+CSKfLRJvKmaw==" spinCount="100000" sheet="1" objects="1" scenarios="1"/>
  <mergeCells count="19">
    <mergeCell ref="B11:C11"/>
    <mergeCell ref="B12:C12"/>
    <mergeCell ref="A7:C7"/>
    <mergeCell ref="B16:E16"/>
    <mergeCell ref="B19:E19"/>
    <mergeCell ref="B21:E21"/>
    <mergeCell ref="B17:E18"/>
    <mergeCell ref="F1:G2"/>
    <mergeCell ref="A3:E3"/>
    <mergeCell ref="A9:E9"/>
    <mergeCell ref="A15:E15"/>
    <mergeCell ref="B5:C5"/>
    <mergeCell ref="D5:D7"/>
    <mergeCell ref="A1:A2"/>
    <mergeCell ref="B1:D2"/>
    <mergeCell ref="E1:E2"/>
    <mergeCell ref="B6:C6"/>
    <mergeCell ref="A8:C8"/>
    <mergeCell ref="D11:D12"/>
  </mergeCells>
  <conditionalFormatting sqref="E11:E12">
    <cfRule type="containsBlanks" dxfId="9" priority="1">
      <formula>LEN(TRIM(E11))=0</formula>
    </cfRule>
  </conditionalFormatting>
  <pageMargins left="0.7" right="0.7" top="0.75" bottom="0.75" header="0.3" footer="0.3"/>
  <pageSetup paperSize="9" scale="62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32"/>
  <sheetViews>
    <sheetView showGridLines="0" zoomScale="90" zoomScaleNormal="90" workbookViewId="0">
      <selection sqref="A1:A2"/>
    </sheetView>
  </sheetViews>
  <sheetFormatPr baseColWidth="10" defaultRowHeight="12.75" x14ac:dyDescent="0.2"/>
  <cols>
    <col min="1" max="1" width="24.28515625" customWidth="1"/>
    <col min="2" max="2" width="14.5703125" customWidth="1"/>
    <col min="3" max="3" width="12.5703125" customWidth="1"/>
    <col min="4" max="4" width="19.42578125" customWidth="1"/>
    <col min="5" max="5" width="23.7109375" customWidth="1"/>
    <col min="7" max="7" width="21.140625" customWidth="1"/>
    <col min="8" max="8" width="20" customWidth="1"/>
    <col min="9" max="9" width="15.7109375" customWidth="1"/>
    <col min="10" max="10" width="16.7109375" customWidth="1"/>
    <col min="11" max="11" width="19.28515625" bestFit="1" customWidth="1"/>
    <col min="12" max="12" width="25.42578125" customWidth="1"/>
    <col min="13" max="13" width="16.42578125" customWidth="1"/>
    <col min="14" max="14" width="16.28515625" customWidth="1"/>
    <col min="15" max="15" width="21.7109375" customWidth="1"/>
  </cols>
  <sheetData>
    <row r="1" spans="1:16" ht="35.25" customHeight="1" x14ac:dyDescent="0.2">
      <c r="A1" s="147"/>
      <c r="B1" s="149" t="str">
        <f>Recherche!C11</f>
        <v/>
      </c>
      <c r="C1" s="149"/>
      <c r="D1" s="149"/>
      <c r="E1" s="151" t="str">
        <f>Recherche!$E$1</f>
        <v>214MDP-:FE-007-16</v>
      </c>
      <c r="F1" s="133"/>
      <c r="G1" s="134"/>
    </row>
    <row r="2" spans="1:16" ht="18" customHeight="1" x14ac:dyDescent="0.2">
      <c r="A2" s="148"/>
      <c r="B2" s="150"/>
      <c r="C2" s="150"/>
      <c r="D2" s="150"/>
      <c r="E2" s="152"/>
      <c r="F2" s="135"/>
      <c r="G2" s="134"/>
    </row>
    <row r="3" spans="1:16" ht="27.75" customHeight="1" x14ac:dyDescent="0.2">
      <c r="A3" s="136" t="s">
        <v>24</v>
      </c>
      <c r="B3" s="137"/>
      <c r="C3" s="137"/>
      <c r="D3" s="137"/>
      <c r="E3" s="138"/>
    </row>
    <row r="4" spans="1:16" ht="17.25" customHeight="1" x14ac:dyDescent="0.2">
      <c r="A4" s="12"/>
      <c r="B4" s="10"/>
      <c r="C4" s="10"/>
      <c r="D4" s="10"/>
      <c r="E4" s="11"/>
      <c r="G4" s="2"/>
      <c r="H4" s="2"/>
      <c r="I4" s="13"/>
      <c r="J4" s="13"/>
      <c r="K4" s="13"/>
      <c r="L4" s="13"/>
      <c r="M4" s="13"/>
      <c r="N4" s="13"/>
      <c r="O4" s="13"/>
      <c r="P4" s="13"/>
    </row>
    <row r="5" spans="1:16" ht="31.5" customHeight="1" x14ac:dyDescent="0.2">
      <c r="A5" s="84" t="s">
        <v>28</v>
      </c>
      <c r="B5" s="145" t="str">
        <f>IFERROR(VLOOKUP(B1,'Liste analyses'!A4:M205,3,FALSE),"")</f>
        <v/>
      </c>
      <c r="C5" s="145"/>
      <c r="D5" s="146"/>
      <c r="E5" s="19"/>
      <c r="G5" s="2"/>
      <c r="H5" s="2"/>
      <c r="I5" s="2"/>
      <c r="J5" s="13"/>
      <c r="K5" s="13"/>
      <c r="L5" s="13"/>
      <c r="M5" s="13"/>
      <c r="N5" s="13"/>
      <c r="O5" s="13"/>
      <c r="P5" s="13"/>
    </row>
    <row r="6" spans="1:16" ht="48" customHeight="1" x14ac:dyDescent="0.2">
      <c r="A6" s="84" t="s">
        <v>23</v>
      </c>
      <c r="B6" s="146" t="str">
        <f>IFERROR(VLOOKUP(B1,'Liste analyses'!A4:M205,4,FALSE),"")</f>
        <v/>
      </c>
      <c r="C6" s="146"/>
      <c r="D6" s="146"/>
      <c r="E6" s="51"/>
    </row>
    <row r="7" spans="1:16" ht="21.75" customHeight="1" x14ac:dyDescent="0.2">
      <c r="A7" s="160" t="s">
        <v>441</v>
      </c>
      <c r="B7" s="161"/>
      <c r="C7" s="161"/>
      <c r="D7" s="146"/>
      <c r="E7" s="19"/>
    </row>
    <row r="8" spans="1:16" ht="69.75" customHeight="1" x14ac:dyDescent="0.2">
      <c r="A8" s="153"/>
      <c r="B8" s="154"/>
      <c r="C8" s="154"/>
      <c r="D8" s="20"/>
      <c r="E8" s="21"/>
    </row>
    <row r="9" spans="1:16" ht="21" customHeight="1" x14ac:dyDescent="0.2">
      <c r="A9" s="139" t="s">
        <v>25</v>
      </c>
      <c r="B9" s="140"/>
      <c r="C9" s="140"/>
      <c r="D9" s="140"/>
      <c r="E9" s="141"/>
    </row>
    <row r="10" spans="1:16" x14ac:dyDescent="0.2">
      <c r="A10" s="9"/>
      <c r="B10" s="10"/>
      <c r="C10" s="10"/>
      <c r="D10" s="10"/>
      <c r="E10" s="11"/>
    </row>
    <row r="11" spans="1:16" ht="32.25" customHeight="1" x14ac:dyDescent="0.2">
      <c r="A11" s="84" t="s">
        <v>26</v>
      </c>
      <c r="B11" s="156" t="str">
        <f>IFERROR(VLOOKUP(B1,'Liste analyses'!A4:M205,8,FALSE),"")</f>
        <v/>
      </c>
      <c r="C11" s="157"/>
      <c r="D11" s="155" t="str">
        <f>IFERROR(IF(VLOOKUP(B1,'Liste analyses'!A4:M205,10,FALSE)=0,"","Ou"),"")</f>
        <v/>
      </c>
      <c r="E11" s="90" t="str">
        <f>IFERROR(IF(VLOOKUP(B1,'Liste analyses'!A4:M205,10,FALSE)=0,"",VLOOKUP(B1,'Liste analyses'!A4:M205,10,FALSE)),"")</f>
        <v/>
      </c>
    </row>
    <row r="12" spans="1:16" ht="27.75" customHeight="1" x14ac:dyDescent="0.2">
      <c r="A12" s="84" t="s">
        <v>27</v>
      </c>
      <c r="B12" s="158" t="str">
        <f>IFERROR(VLOOKUP(B1,'Liste analyses'!A4:M205,9,FALSE),"")</f>
        <v/>
      </c>
      <c r="C12" s="159"/>
      <c r="D12" s="155"/>
      <c r="E12" s="81" t="str">
        <f>IFERROR(IF(VLOOKUP(B1,'Liste analyses'!A4:M205,11,FALSE)=0,"",VLOOKUP(B1,'Liste analyses'!A4:M205,11,FALSE)),"")</f>
        <v/>
      </c>
    </row>
    <row r="13" spans="1:16" x14ac:dyDescent="0.2">
      <c r="A13" s="9"/>
      <c r="B13" s="10"/>
      <c r="C13" s="10"/>
      <c r="D13" s="10"/>
      <c r="E13" s="11"/>
    </row>
    <row r="14" spans="1:16" x14ac:dyDescent="0.2">
      <c r="A14" s="9"/>
      <c r="B14" s="10"/>
      <c r="C14" s="10"/>
      <c r="D14" s="10"/>
      <c r="E14" s="11"/>
    </row>
    <row r="15" spans="1:16" ht="29.25" customHeight="1" x14ac:dyDescent="0.2">
      <c r="A15" s="142" t="s">
        <v>29</v>
      </c>
      <c r="B15" s="143"/>
      <c r="C15" s="143"/>
      <c r="D15" s="143"/>
      <c r="E15" s="144"/>
    </row>
    <row r="16" spans="1:16" ht="24" customHeight="1" x14ac:dyDescent="0.2">
      <c r="A16" s="84" t="s">
        <v>30</v>
      </c>
      <c r="B16" s="127" t="str">
        <f>IFERROR(VLOOKUP(B1,'Liste analyses'!A4:M205,6,FALSE),"")</f>
        <v/>
      </c>
      <c r="C16" s="127"/>
      <c r="D16" s="127"/>
      <c r="E16" s="128"/>
    </row>
    <row r="17" spans="1:5" ht="24" customHeight="1" x14ac:dyDescent="0.2">
      <c r="A17" s="84" t="s">
        <v>120</v>
      </c>
      <c r="B17" s="127" t="str">
        <f>IFERROR(VLOOKUP(B1,'Liste analyses'!A4:M205,5,FALSE),"")</f>
        <v/>
      </c>
      <c r="C17" s="127"/>
      <c r="D17" s="127"/>
      <c r="E17" s="128"/>
    </row>
    <row r="18" spans="1:5" ht="24" customHeight="1" x14ac:dyDescent="0.2">
      <c r="A18" s="17"/>
      <c r="B18" s="127"/>
      <c r="C18" s="127"/>
      <c r="D18" s="127"/>
      <c r="E18" s="128"/>
    </row>
    <row r="19" spans="1:5" ht="24" customHeight="1" x14ac:dyDescent="0.2">
      <c r="A19" s="84" t="s">
        <v>32</v>
      </c>
      <c r="B19" s="127" t="str">
        <f>IFERROR(VLOOKUP(B1,'Liste analyses'!A4:M205,7,FALSE),"")</f>
        <v/>
      </c>
      <c r="C19" s="127"/>
      <c r="D19" s="127"/>
      <c r="E19" s="128"/>
    </row>
    <row r="20" spans="1:5" ht="24" customHeight="1" x14ac:dyDescent="0.2">
      <c r="A20" s="84" t="s">
        <v>45</v>
      </c>
      <c r="B20" s="82" t="str">
        <f>IFERROR(VLOOKUP(B1,'Liste analyses'!A4:M205,12,FALSE),"")</f>
        <v/>
      </c>
      <c r="C20" s="82"/>
      <c r="D20" s="82"/>
      <c r="E20" s="83"/>
    </row>
    <row r="21" spans="1:5" ht="24" customHeight="1" thickBot="1" x14ac:dyDescent="0.25">
      <c r="A21" s="18" t="s">
        <v>33</v>
      </c>
      <c r="B21" s="129" t="str">
        <f>IFERROR(VLOOKUP(B1,'Liste analyses'!A4:M205,13,FALSE),"")</f>
        <v/>
      </c>
      <c r="C21" s="129"/>
      <c r="D21" s="129"/>
      <c r="E21" s="130"/>
    </row>
    <row r="22" spans="1:5" ht="24" customHeight="1" x14ac:dyDescent="0.2">
      <c r="A22" s="9"/>
      <c r="B22" s="10"/>
      <c r="C22" s="10"/>
      <c r="D22" s="10"/>
      <c r="E22" s="10"/>
    </row>
    <row r="23" spans="1:5" ht="24" customHeight="1" x14ac:dyDescent="0.2">
      <c r="A23" s="9"/>
      <c r="B23" s="10"/>
      <c r="C23" s="10"/>
      <c r="D23" s="10"/>
      <c r="E23" s="10"/>
    </row>
    <row r="24" spans="1:5" ht="24" customHeight="1" x14ac:dyDescent="0.2">
      <c r="A24" s="9"/>
      <c r="B24" s="10"/>
      <c r="C24" s="10"/>
      <c r="D24" s="10"/>
      <c r="E24" s="10"/>
    </row>
    <row r="25" spans="1:5" ht="24" customHeight="1" x14ac:dyDescent="0.2">
      <c r="A25" s="9"/>
      <c r="B25" s="10"/>
      <c r="C25" s="10"/>
      <c r="D25" s="10"/>
      <c r="E25" s="10"/>
    </row>
    <row r="26" spans="1:5" ht="24" customHeight="1" x14ac:dyDescent="0.2">
      <c r="A26" s="9"/>
      <c r="B26" s="10"/>
      <c r="C26" s="10"/>
      <c r="D26" s="10"/>
      <c r="E26" s="10"/>
    </row>
    <row r="27" spans="1:5" ht="24" customHeight="1" x14ac:dyDescent="0.2">
      <c r="A27" s="9"/>
      <c r="B27" s="10"/>
      <c r="C27" s="10"/>
      <c r="D27" s="10"/>
      <c r="E27" s="10"/>
    </row>
    <row r="28" spans="1:5" ht="24" customHeight="1" x14ac:dyDescent="0.2">
      <c r="A28" s="9"/>
      <c r="B28" s="10"/>
      <c r="C28" s="10"/>
      <c r="D28" s="10"/>
      <c r="E28" s="10"/>
    </row>
    <row r="29" spans="1:5" ht="24" customHeight="1" x14ac:dyDescent="0.2">
      <c r="A29" s="9"/>
      <c r="B29" s="10"/>
      <c r="C29" s="10"/>
      <c r="D29" s="10"/>
      <c r="E29" s="10"/>
    </row>
    <row r="30" spans="1:5" ht="24" customHeight="1" x14ac:dyDescent="0.2">
      <c r="A30" s="9"/>
      <c r="B30" s="10"/>
      <c r="C30" s="10"/>
      <c r="D30" s="10"/>
      <c r="E30" s="10"/>
    </row>
    <row r="31" spans="1:5" ht="24" customHeight="1" x14ac:dyDescent="0.2">
      <c r="A31" s="9"/>
      <c r="B31" s="10"/>
      <c r="C31" s="10"/>
      <c r="D31" s="10"/>
      <c r="E31" s="10"/>
    </row>
    <row r="32" spans="1:5" ht="24" customHeight="1" x14ac:dyDescent="0.2">
      <c r="A32" s="9"/>
      <c r="B32" s="10"/>
      <c r="C32" s="10"/>
      <c r="D32" s="10"/>
      <c r="E32" s="10"/>
    </row>
  </sheetData>
  <sheetProtection algorithmName="SHA-512" hashValue="qTSX6TzYCmoJQsnnU7hxpoFg3w12aeQDPpUApXPDNEm7yL4f+fkFkNV4hG0z/lgQEjY5NT1H7iJ31Y3SmYszeA==" saltValue="7d2abzjEN0+avTburiUa0w==" spinCount="100000" sheet="1" objects="1" scenarios="1"/>
  <mergeCells count="20">
    <mergeCell ref="B16:E16"/>
    <mergeCell ref="B17:E17"/>
    <mergeCell ref="B18:E18"/>
    <mergeCell ref="B19:E19"/>
    <mergeCell ref="B21:E21"/>
    <mergeCell ref="A15:E15"/>
    <mergeCell ref="A1:A2"/>
    <mergeCell ref="B1:D2"/>
    <mergeCell ref="E1:E2"/>
    <mergeCell ref="F1:G2"/>
    <mergeCell ref="A3:E3"/>
    <mergeCell ref="B5:C5"/>
    <mergeCell ref="D5:D7"/>
    <mergeCell ref="B6:C6"/>
    <mergeCell ref="A7:C7"/>
    <mergeCell ref="A8:C8"/>
    <mergeCell ref="A9:E9"/>
    <mergeCell ref="B11:C11"/>
    <mergeCell ref="D11:D12"/>
    <mergeCell ref="B12:C12"/>
  </mergeCells>
  <conditionalFormatting sqref="E11:E12">
    <cfRule type="containsBlanks" dxfId="8" priority="1">
      <formula>LEN(TRIM(E11))=0</formula>
    </cfRule>
  </conditionalFormatting>
  <pageMargins left="0.7" right="0.7" top="0.75" bottom="0.75" header="0.3" footer="0.3"/>
  <pageSetup paperSize="9" scale="62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32"/>
  <sheetViews>
    <sheetView showGridLines="0" zoomScaleNormal="100" workbookViewId="0">
      <selection activeCell="H9" sqref="H9"/>
    </sheetView>
  </sheetViews>
  <sheetFormatPr baseColWidth="10" defaultRowHeight="12.75" x14ac:dyDescent="0.2"/>
  <cols>
    <col min="1" max="1" width="24.28515625" customWidth="1"/>
    <col min="2" max="2" width="11.5703125" customWidth="1"/>
    <col min="4" max="4" width="19.42578125" customWidth="1"/>
    <col min="5" max="5" width="23.7109375" customWidth="1"/>
    <col min="7" max="7" width="21.140625" customWidth="1"/>
    <col min="8" max="8" width="20" customWidth="1"/>
    <col min="9" max="9" width="15.7109375" customWidth="1"/>
    <col min="10" max="10" width="16.7109375" customWidth="1"/>
    <col min="11" max="11" width="19.28515625" bestFit="1" customWidth="1"/>
    <col min="12" max="12" width="25.42578125" customWidth="1"/>
    <col min="13" max="13" width="16.42578125" customWidth="1"/>
    <col min="14" max="14" width="16.28515625" customWidth="1"/>
    <col min="15" max="15" width="21.7109375" customWidth="1"/>
  </cols>
  <sheetData>
    <row r="1" spans="1:16" ht="35.25" customHeight="1" x14ac:dyDescent="0.2">
      <c r="A1" s="147"/>
      <c r="B1" s="149" t="str">
        <f>Recherche!C12</f>
        <v/>
      </c>
      <c r="C1" s="149"/>
      <c r="D1" s="149"/>
      <c r="E1" s="151" t="str">
        <f>Recherche!$E$1</f>
        <v>214MDP-:FE-007-16</v>
      </c>
      <c r="F1" s="133"/>
      <c r="G1" s="134"/>
    </row>
    <row r="2" spans="1:16" ht="18" customHeight="1" x14ac:dyDescent="0.2">
      <c r="A2" s="148"/>
      <c r="B2" s="150"/>
      <c r="C2" s="150"/>
      <c r="D2" s="150"/>
      <c r="E2" s="152"/>
      <c r="F2" s="135"/>
      <c r="G2" s="134"/>
    </row>
    <row r="3" spans="1:16" ht="27.75" customHeight="1" x14ac:dyDescent="0.2">
      <c r="A3" s="136" t="s">
        <v>24</v>
      </c>
      <c r="B3" s="137"/>
      <c r="C3" s="137"/>
      <c r="D3" s="137"/>
      <c r="E3" s="138"/>
    </row>
    <row r="4" spans="1:16" ht="17.25" customHeight="1" x14ac:dyDescent="0.2">
      <c r="A4" s="12"/>
      <c r="B4" s="10"/>
      <c r="C4" s="10"/>
      <c r="D4" s="10"/>
      <c r="E4" s="11"/>
      <c r="G4" s="2"/>
      <c r="H4" s="2"/>
      <c r="I4" s="13"/>
      <c r="J4" s="13"/>
      <c r="K4" s="13"/>
      <c r="L4" s="13"/>
      <c r="M4" s="13"/>
      <c r="N4" s="13"/>
      <c r="O4" s="13"/>
      <c r="P4" s="13"/>
    </row>
    <row r="5" spans="1:16" ht="40.5" customHeight="1" x14ac:dyDescent="0.2">
      <c r="A5" s="84" t="s">
        <v>28</v>
      </c>
      <c r="B5" s="145" t="str">
        <f>IFERROR(VLOOKUP(B1,'Liste analyses'!A4:M205,3,FALSE),"")</f>
        <v/>
      </c>
      <c r="C5" s="145"/>
      <c r="D5" s="146"/>
      <c r="E5" s="19"/>
      <c r="G5" s="2"/>
      <c r="H5" s="2"/>
      <c r="I5" s="2"/>
      <c r="J5" s="13"/>
      <c r="K5" s="13"/>
      <c r="L5" s="13"/>
      <c r="M5" s="13"/>
      <c r="N5" s="13"/>
      <c r="O5" s="13"/>
      <c r="P5" s="13"/>
    </row>
    <row r="6" spans="1:16" ht="48" customHeight="1" x14ac:dyDescent="0.2">
      <c r="A6" s="84" t="s">
        <v>23</v>
      </c>
      <c r="B6" s="146" t="str">
        <f>IFERROR(VLOOKUP(B1,'Liste analyses'!A4:M205,4,FALSE),"")</f>
        <v/>
      </c>
      <c r="C6" s="146"/>
      <c r="D6" s="146"/>
      <c r="E6" s="51"/>
    </row>
    <row r="7" spans="1:16" ht="21.75" customHeight="1" x14ac:dyDescent="0.2">
      <c r="A7" s="160" t="s">
        <v>441</v>
      </c>
      <c r="B7" s="161"/>
      <c r="C7" s="161"/>
      <c r="D7" s="146"/>
      <c r="E7" s="19"/>
    </row>
    <row r="8" spans="1:16" ht="69.75" customHeight="1" x14ac:dyDescent="0.2">
      <c r="A8" s="153"/>
      <c r="B8" s="154"/>
      <c r="C8" s="154"/>
      <c r="D8" s="20"/>
      <c r="E8" s="21"/>
    </row>
    <row r="9" spans="1:16" ht="21" customHeight="1" x14ac:dyDescent="0.2">
      <c r="A9" s="139" t="s">
        <v>25</v>
      </c>
      <c r="B9" s="140"/>
      <c r="C9" s="140"/>
      <c r="D9" s="140"/>
      <c r="E9" s="141"/>
    </row>
    <row r="10" spans="1:16" x14ac:dyDescent="0.2">
      <c r="A10" s="9"/>
      <c r="B10" s="10"/>
      <c r="C10" s="10"/>
      <c r="D10" s="10"/>
      <c r="E10" s="11"/>
    </row>
    <row r="11" spans="1:16" ht="27.75" customHeight="1" x14ac:dyDescent="0.2">
      <c r="A11" s="84" t="s">
        <v>26</v>
      </c>
      <c r="B11" s="156" t="str">
        <f>IFERROR(VLOOKUP(B1,'Liste analyses'!A4:M205,8,FALSE),"")</f>
        <v/>
      </c>
      <c r="C11" s="157"/>
      <c r="D11" s="155" t="str">
        <f>IFERROR(IF(VLOOKUP(B1,'Liste analyses'!A4:M205,10,FALSE)=0,"","Ou"),"")</f>
        <v/>
      </c>
      <c r="E11" s="90" t="str">
        <f>IFERROR(IF(VLOOKUP(B1,'Liste analyses'!A4:M205,10,FALSE)=0,"",VLOOKUP(B1,'Liste analyses'!A4:M205,10,FALSE)),"")</f>
        <v/>
      </c>
    </row>
    <row r="12" spans="1:16" ht="27.75" customHeight="1" x14ac:dyDescent="0.2">
      <c r="A12" s="84" t="s">
        <v>27</v>
      </c>
      <c r="B12" s="158" t="str">
        <f>IFERROR(VLOOKUP(B1,'Liste analyses'!A4:M205,9,FALSE),"")</f>
        <v/>
      </c>
      <c r="C12" s="159"/>
      <c r="D12" s="155"/>
      <c r="E12" s="81" t="str">
        <f>IFERROR(IF(VLOOKUP(B1,'Liste analyses'!A4:M205,11,FALSE)=0,"",VLOOKUP(B1,'Liste analyses'!A4:M205,11,FALSE)),"")</f>
        <v/>
      </c>
    </row>
    <row r="13" spans="1:16" x14ac:dyDescent="0.2">
      <c r="A13" s="9"/>
      <c r="B13" s="10"/>
      <c r="C13" s="10"/>
      <c r="D13" s="10"/>
      <c r="E13" s="11"/>
    </row>
    <row r="14" spans="1:16" x14ac:dyDescent="0.2">
      <c r="A14" s="9"/>
      <c r="B14" s="10"/>
      <c r="C14" s="10"/>
      <c r="D14" s="10"/>
      <c r="E14" s="11"/>
    </row>
    <row r="15" spans="1:16" ht="29.25" customHeight="1" x14ac:dyDescent="0.2">
      <c r="A15" s="142" t="s">
        <v>29</v>
      </c>
      <c r="B15" s="143"/>
      <c r="C15" s="143"/>
      <c r="D15" s="143"/>
      <c r="E15" s="144"/>
    </row>
    <row r="16" spans="1:16" ht="24" customHeight="1" x14ac:dyDescent="0.2">
      <c r="A16" s="84" t="s">
        <v>30</v>
      </c>
      <c r="B16" s="127" t="str">
        <f>IFERROR(VLOOKUP(B1,'Liste analyses'!A4:M205,6,FALSE),"")</f>
        <v/>
      </c>
      <c r="C16" s="127"/>
      <c r="D16" s="127"/>
      <c r="E16" s="128"/>
    </row>
    <row r="17" spans="1:5" ht="24" customHeight="1" x14ac:dyDescent="0.2">
      <c r="A17" s="84" t="s">
        <v>120</v>
      </c>
      <c r="B17" s="127" t="str">
        <f>IFERROR(VLOOKUP(B1,'Liste analyses'!A4:M205,5,FALSE),"")</f>
        <v/>
      </c>
      <c r="C17" s="127"/>
      <c r="D17" s="127"/>
      <c r="E17" s="128"/>
    </row>
    <row r="18" spans="1:5" ht="24" customHeight="1" x14ac:dyDescent="0.2">
      <c r="A18" s="17"/>
      <c r="B18" s="127"/>
      <c r="C18" s="127"/>
      <c r="D18" s="127"/>
      <c r="E18" s="128"/>
    </row>
    <row r="19" spans="1:5" ht="24" customHeight="1" x14ac:dyDescent="0.2">
      <c r="A19" s="84" t="s">
        <v>32</v>
      </c>
      <c r="B19" s="127" t="str">
        <f>IFERROR(VLOOKUP(B1,'Liste analyses'!A4:M205,7,FALSE),"")</f>
        <v/>
      </c>
      <c r="C19" s="127"/>
      <c r="D19" s="127"/>
      <c r="E19" s="128"/>
    </row>
    <row r="20" spans="1:5" ht="24" customHeight="1" x14ac:dyDescent="0.2">
      <c r="A20" s="84" t="s">
        <v>45</v>
      </c>
      <c r="B20" s="82" t="str">
        <f>IFERROR(VLOOKUP(B1,'Liste analyses'!A4:M205,12,FALSE),"")</f>
        <v/>
      </c>
      <c r="C20" s="82"/>
      <c r="D20" s="82"/>
      <c r="E20" s="83"/>
    </row>
    <row r="21" spans="1:5" ht="24" customHeight="1" thickBot="1" x14ac:dyDescent="0.25">
      <c r="A21" s="18" t="s">
        <v>33</v>
      </c>
      <c r="B21" s="129" t="str">
        <f>IFERROR(VLOOKUP(B1,'Liste analyses'!A4:M205,13,FALSE),"")</f>
        <v/>
      </c>
      <c r="C21" s="129"/>
      <c r="D21" s="129"/>
      <c r="E21" s="130"/>
    </row>
    <row r="22" spans="1:5" ht="24" customHeight="1" x14ac:dyDescent="0.2">
      <c r="A22" s="9"/>
      <c r="B22" s="10"/>
      <c r="C22" s="10"/>
      <c r="D22" s="10"/>
      <c r="E22" s="10"/>
    </row>
    <row r="23" spans="1:5" ht="24" customHeight="1" x14ac:dyDescent="0.2">
      <c r="A23" s="9"/>
      <c r="B23" s="10"/>
      <c r="C23" s="10"/>
      <c r="D23" s="10"/>
      <c r="E23" s="10"/>
    </row>
    <row r="24" spans="1:5" ht="24" customHeight="1" x14ac:dyDescent="0.2">
      <c r="A24" s="9"/>
      <c r="B24" s="10"/>
      <c r="C24" s="10"/>
      <c r="D24" s="10"/>
      <c r="E24" s="10"/>
    </row>
    <row r="25" spans="1:5" ht="24" customHeight="1" x14ac:dyDescent="0.2">
      <c r="A25" s="9"/>
      <c r="B25" s="10"/>
      <c r="C25" s="10"/>
      <c r="D25" s="10"/>
      <c r="E25" s="10"/>
    </row>
    <row r="26" spans="1:5" ht="24" customHeight="1" x14ac:dyDescent="0.2">
      <c r="A26" s="9"/>
      <c r="B26" s="10"/>
      <c r="C26" s="10"/>
      <c r="D26" s="10"/>
      <c r="E26" s="10"/>
    </row>
    <row r="27" spans="1:5" ht="24" customHeight="1" x14ac:dyDescent="0.2">
      <c r="A27" s="9"/>
      <c r="B27" s="10"/>
      <c r="C27" s="10"/>
      <c r="D27" s="10"/>
      <c r="E27" s="10"/>
    </row>
    <row r="28" spans="1:5" ht="24" customHeight="1" x14ac:dyDescent="0.2">
      <c r="A28" s="9"/>
      <c r="B28" s="10"/>
      <c r="C28" s="10"/>
      <c r="D28" s="10"/>
      <c r="E28" s="10"/>
    </row>
    <row r="29" spans="1:5" ht="24" customHeight="1" x14ac:dyDescent="0.2">
      <c r="A29" s="9"/>
      <c r="B29" s="10"/>
      <c r="C29" s="10"/>
      <c r="D29" s="10"/>
      <c r="E29" s="10"/>
    </row>
    <row r="30" spans="1:5" ht="24" customHeight="1" x14ac:dyDescent="0.2">
      <c r="A30" s="9"/>
      <c r="B30" s="10"/>
      <c r="C30" s="10"/>
      <c r="D30" s="10"/>
      <c r="E30" s="10"/>
    </row>
    <row r="31" spans="1:5" ht="24" customHeight="1" x14ac:dyDescent="0.2">
      <c r="A31" s="9"/>
      <c r="B31" s="10"/>
      <c r="C31" s="10"/>
      <c r="D31" s="10"/>
      <c r="E31" s="10"/>
    </row>
    <row r="32" spans="1:5" ht="24" customHeight="1" x14ac:dyDescent="0.2">
      <c r="A32" s="9"/>
      <c r="B32" s="10"/>
      <c r="C32" s="10"/>
      <c r="D32" s="10"/>
      <c r="E32" s="10"/>
    </row>
  </sheetData>
  <sheetProtection algorithmName="SHA-512" hashValue="aL/nFbpLZ+58V5J7WLQvwhkfblPHdR/CM51L3rsMbhuaKK6RHpXRoS9/3PEiGl5inD3tS7vwmoEd/FNq5dbzXQ==" saltValue="ofhgY/4maU1LUGcwaYsitA==" spinCount="100000" sheet="1" objects="1" scenarios="1"/>
  <mergeCells count="20">
    <mergeCell ref="B16:E16"/>
    <mergeCell ref="B17:E17"/>
    <mergeCell ref="B18:E18"/>
    <mergeCell ref="B19:E19"/>
    <mergeCell ref="B21:E21"/>
    <mergeCell ref="A15:E15"/>
    <mergeCell ref="A1:A2"/>
    <mergeCell ref="B1:D2"/>
    <mergeCell ref="E1:E2"/>
    <mergeCell ref="F1:G2"/>
    <mergeCell ref="A3:E3"/>
    <mergeCell ref="B5:C5"/>
    <mergeCell ref="D5:D7"/>
    <mergeCell ref="B6:C6"/>
    <mergeCell ref="A7:C7"/>
    <mergeCell ref="A8:C8"/>
    <mergeCell ref="A9:E9"/>
    <mergeCell ref="B11:C11"/>
    <mergeCell ref="D11:D12"/>
    <mergeCell ref="B12:C12"/>
  </mergeCells>
  <conditionalFormatting sqref="E11:E12">
    <cfRule type="containsBlanks" dxfId="7" priority="1">
      <formula>LEN(TRIM(E11))=0</formula>
    </cfRule>
  </conditionalFormatting>
  <pageMargins left="0.7" right="0.7" top="0.75" bottom="0.75" header="0.3" footer="0.3"/>
  <pageSetup paperSize="9" scale="62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32"/>
  <sheetViews>
    <sheetView showGridLines="0" zoomScaleNormal="100" workbookViewId="0">
      <selection activeCell="A5" sqref="A5:XFD5"/>
    </sheetView>
  </sheetViews>
  <sheetFormatPr baseColWidth="10" defaultRowHeight="12.75" x14ac:dyDescent="0.2"/>
  <cols>
    <col min="1" max="1" width="24.28515625" customWidth="1"/>
    <col min="2" max="2" width="11.5703125" customWidth="1"/>
    <col min="4" max="4" width="19.42578125" customWidth="1"/>
    <col min="5" max="5" width="23.7109375" customWidth="1"/>
    <col min="7" max="7" width="21.140625" customWidth="1"/>
    <col min="8" max="8" width="20" customWidth="1"/>
    <col min="9" max="9" width="15.7109375" customWidth="1"/>
    <col min="10" max="10" width="16.7109375" customWidth="1"/>
    <col min="11" max="11" width="19.28515625" bestFit="1" customWidth="1"/>
    <col min="12" max="12" width="25.42578125" customWidth="1"/>
    <col min="13" max="13" width="16.42578125" customWidth="1"/>
    <col min="14" max="14" width="16.28515625" customWidth="1"/>
    <col min="15" max="15" width="21.7109375" customWidth="1"/>
  </cols>
  <sheetData>
    <row r="1" spans="1:16" ht="35.25" customHeight="1" x14ac:dyDescent="0.2">
      <c r="A1" s="147"/>
      <c r="B1" s="149" t="str">
        <f>Recherche!C13</f>
        <v/>
      </c>
      <c r="C1" s="149"/>
      <c r="D1" s="149"/>
      <c r="E1" s="151" t="str">
        <f>Recherche!$E$1</f>
        <v>214MDP-:FE-007-16</v>
      </c>
      <c r="F1" s="133"/>
      <c r="G1" s="134"/>
    </row>
    <row r="2" spans="1:16" ht="18" customHeight="1" x14ac:dyDescent="0.2">
      <c r="A2" s="148"/>
      <c r="B2" s="150"/>
      <c r="C2" s="150"/>
      <c r="D2" s="150"/>
      <c r="E2" s="152"/>
      <c r="F2" s="135"/>
      <c r="G2" s="134"/>
    </row>
    <row r="3" spans="1:16" ht="27.75" customHeight="1" x14ac:dyDescent="0.2">
      <c r="A3" s="136" t="s">
        <v>24</v>
      </c>
      <c r="B3" s="137"/>
      <c r="C3" s="137"/>
      <c r="D3" s="137"/>
      <c r="E3" s="138"/>
    </row>
    <row r="4" spans="1:16" ht="17.25" customHeight="1" x14ac:dyDescent="0.2">
      <c r="A4" s="12"/>
      <c r="B4" s="10"/>
      <c r="C4" s="10"/>
      <c r="D4" s="10"/>
      <c r="E4" s="11"/>
      <c r="G4" s="2"/>
      <c r="H4" s="2"/>
      <c r="I4" s="13"/>
      <c r="J4" s="13"/>
      <c r="K4" s="13"/>
      <c r="L4" s="13"/>
      <c r="M4" s="13"/>
      <c r="N4" s="13"/>
      <c r="O4" s="13"/>
      <c r="P4" s="13"/>
    </row>
    <row r="5" spans="1:16" ht="47.25" customHeight="1" x14ac:dyDescent="0.2">
      <c r="A5" s="84" t="s">
        <v>28</v>
      </c>
      <c r="B5" s="145" t="str">
        <f>IFERROR(VLOOKUP(B1,'Liste analyses'!A4:M205,3,FALSE),"")</f>
        <v/>
      </c>
      <c r="C5" s="145"/>
      <c r="D5" s="146"/>
      <c r="E5" s="19"/>
      <c r="G5" s="2"/>
      <c r="H5" s="2"/>
      <c r="I5" s="2"/>
      <c r="J5" s="13"/>
      <c r="K5" s="13"/>
      <c r="L5" s="13"/>
      <c r="M5" s="13"/>
      <c r="N5" s="13"/>
      <c r="O5" s="13"/>
      <c r="P5" s="13"/>
    </row>
    <row r="6" spans="1:16" ht="48" customHeight="1" x14ac:dyDescent="0.2">
      <c r="A6" s="84" t="s">
        <v>23</v>
      </c>
      <c r="B6" s="146" t="str">
        <f>IFERROR(VLOOKUP(B1,'Liste analyses'!A4:M205,4,FALSE),"")</f>
        <v/>
      </c>
      <c r="C6" s="146"/>
      <c r="D6" s="146"/>
      <c r="E6" s="51"/>
    </row>
    <row r="7" spans="1:16" ht="21.75" customHeight="1" x14ac:dyDescent="0.2">
      <c r="A7" s="160" t="s">
        <v>441</v>
      </c>
      <c r="B7" s="161"/>
      <c r="C7" s="161"/>
      <c r="D7" s="146"/>
      <c r="E7" s="19"/>
    </row>
    <row r="8" spans="1:16" ht="69.75" customHeight="1" x14ac:dyDescent="0.2">
      <c r="A8" s="153"/>
      <c r="B8" s="154"/>
      <c r="C8" s="154"/>
      <c r="D8" s="20"/>
      <c r="E8" s="21"/>
    </row>
    <row r="9" spans="1:16" ht="21" customHeight="1" x14ac:dyDescent="0.2">
      <c r="A9" s="139" t="s">
        <v>25</v>
      </c>
      <c r="B9" s="140"/>
      <c r="C9" s="140"/>
      <c r="D9" s="140"/>
      <c r="E9" s="141"/>
    </row>
    <row r="10" spans="1:16" x14ac:dyDescent="0.2">
      <c r="A10" s="9"/>
      <c r="B10" s="10"/>
      <c r="C10" s="10"/>
      <c r="D10" s="10"/>
      <c r="E10" s="11"/>
    </row>
    <row r="11" spans="1:16" ht="27.75" customHeight="1" x14ac:dyDescent="0.2">
      <c r="A11" s="84" t="s">
        <v>26</v>
      </c>
      <c r="B11" s="156" t="str">
        <f>IFERROR(VLOOKUP(B1,'Liste analyses'!A4:M205,8,FALSE),"")</f>
        <v/>
      </c>
      <c r="C11" s="157"/>
      <c r="D11" s="155" t="str">
        <f>IFERROR(IF(VLOOKUP(B1,'Liste analyses'!A4:M205,10,FALSE)=0,"","Ou"),"")</f>
        <v/>
      </c>
      <c r="E11" s="90" t="str">
        <f>IFERROR(IF(VLOOKUP(B1,'Liste analyses'!A4:M205,10,FALSE)=0,"",VLOOKUP(B1,'Liste analyses'!A4:M205,10,FALSE)),"")</f>
        <v/>
      </c>
    </row>
    <row r="12" spans="1:16" ht="27.75" customHeight="1" x14ac:dyDescent="0.2">
      <c r="A12" s="84" t="s">
        <v>27</v>
      </c>
      <c r="B12" s="158" t="str">
        <f>IFERROR(VLOOKUP(B1,'Liste analyses'!A4:M205,9,FALSE),"")</f>
        <v/>
      </c>
      <c r="C12" s="159"/>
      <c r="D12" s="155"/>
      <c r="E12" s="81" t="str">
        <f>IFERROR(IF(VLOOKUP(B1,'Liste analyses'!A4:M205,11,FALSE)=0,"",VLOOKUP(B1,'Liste analyses'!A4:M205,11,FALSE)),"")</f>
        <v/>
      </c>
    </row>
    <row r="13" spans="1:16" x14ac:dyDescent="0.2">
      <c r="A13" s="9"/>
      <c r="B13" s="10"/>
      <c r="C13" s="10"/>
      <c r="D13" s="10"/>
      <c r="E13" s="11"/>
    </row>
    <row r="14" spans="1:16" x14ac:dyDescent="0.2">
      <c r="A14" s="9"/>
      <c r="B14" s="10"/>
      <c r="C14" s="10"/>
      <c r="D14" s="10"/>
      <c r="E14" s="11"/>
    </row>
    <row r="15" spans="1:16" ht="29.25" customHeight="1" x14ac:dyDescent="0.2">
      <c r="A15" s="142" t="s">
        <v>29</v>
      </c>
      <c r="B15" s="143"/>
      <c r="C15" s="143"/>
      <c r="D15" s="143"/>
      <c r="E15" s="144"/>
    </row>
    <row r="16" spans="1:16" ht="24" customHeight="1" x14ac:dyDescent="0.2">
      <c r="A16" s="84" t="s">
        <v>30</v>
      </c>
      <c r="B16" s="127" t="str">
        <f>IFERROR(VLOOKUP(B1,'Liste analyses'!A4:M205,6,FALSE),"")</f>
        <v/>
      </c>
      <c r="C16" s="127"/>
      <c r="D16" s="127"/>
      <c r="E16" s="128"/>
    </row>
    <row r="17" spans="1:5" ht="24" customHeight="1" x14ac:dyDescent="0.2">
      <c r="A17" s="84" t="s">
        <v>120</v>
      </c>
      <c r="B17" s="127" t="str">
        <f>IFERROR(VLOOKUP(B1,'Liste analyses'!A4:M205,5,FALSE),"")</f>
        <v/>
      </c>
      <c r="C17" s="127"/>
      <c r="D17" s="127"/>
      <c r="E17" s="128"/>
    </row>
    <row r="18" spans="1:5" ht="24" customHeight="1" x14ac:dyDescent="0.2">
      <c r="A18" s="17"/>
      <c r="B18" s="127"/>
      <c r="C18" s="127"/>
      <c r="D18" s="127"/>
      <c r="E18" s="128"/>
    </row>
    <row r="19" spans="1:5" ht="24" customHeight="1" x14ac:dyDescent="0.2">
      <c r="A19" s="84" t="s">
        <v>32</v>
      </c>
      <c r="B19" s="127" t="str">
        <f>IFERROR(VLOOKUP(B1,'Liste analyses'!A4:M205,7,FALSE),"")</f>
        <v/>
      </c>
      <c r="C19" s="127"/>
      <c r="D19" s="127"/>
      <c r="E19" s="128"/>
    </row>
    <row r="20" spans="1:5" ht="24" customHeight="1" x14ac:dyDescent="0.2">
      <c r="A20" s="84" t="s">
        <v>45</v>
      </c>
      <c r="B20" s="82" t="str">
        <f>IFERROR(VLOOKUP(B1,'Liste analyses'!A4:M205,12,FALSE),"")</f>
        <v/>
      </c>
      <c r="C20" s="82"/>
      <c r="D20" s="82"/>
      <c r="E20" s="83"/>
    </row>
    <row r="21" spans="1:5" ht="24" customHeight="1" thickBot="1" x14ac:dyDescent="0.25">
      <c r="A21" s="18" t="s">
        <v>33</v>
      </c>
      <c r="B21" s="129" t="str">
        <f>IFERROR(VLOOKUP(B1,'Liste analyses'!A4:M205,13,FALSE),"")</f>
        <v/>
      </c>
      <c r="C21" s="129"/>
      <c r="D21" s="129"/>
      <c r="E21" s="130"/>
    </row>
    <row r="22" spans="1:5" ht="24" customHeight="1" x14ac:dyDescent="0.2">
      <c r="A22" s="9"/>
      <c r="B22" s="10"/>
      <c r="C22" s="10"/>
      <c r="D22" s="10"/>
      <c r="E22" s="10"/>
    </row>
    <row r="23" spans="1:5" ht="24" customHeight="1" x14ac:dyDescent="0.2">
      <c r="A23" s="9"/>
      <c r="B23" s="10"/>
      <c r="C23" s="10"/>
      <c r="D23" s="10"/>
      <c r="E23" s="10"/>
    </row>
    <row r="24" spans="1:5" ht="24" customHeight="1" x14ac:dyDescent="0.2">
      <c r="A24" s="9"/>
      <c r="B24" s="10"/>
      <c r="C24" s="10"/>
      <c r="D24" s="10"/>
      <c r="E24" s="10"/>
    </row>
    <row r="25" spans="1:5" ht="24" customHeight="1" x14ac:dyDescent="0.2">
      <c r="A25" s="9"/>
      <c r="B25" s="10"/>
      <c r="C25" s="10"/>
      <c r="D25" s="10"/>
      <c r="E25" s="10"/>
    </row>
    <row r="26" spans="1:5" ht="24" customHeight="1" x14ac:dyDescent="0.2">
      <c r="A26" s="9"/>
      <c r="B26" s="10"/>
      <c r="C26" s="10"/>
      <c r="D26" s="10"/>
      <c r="E26" s="10"/>
    </row>
    <row r="27" spans="1:5" ht="24" customHeight="1" x14ac:dyDescent="0.2">
      <c r="A27" s="9"/>
      <c r="B27" s="10"/>
      <c r="C27" s="10"/>
      <c r="D27" s="10"/>
      <c r="E27" s="10"/>
    </row>
    <row r="28" spans="1:5" ht="24" customHeight="1" x14ac:dyDescent="0.2">
      <c r="A28" s="9"/>
      <c r="B28" s="10"/>
      <c r="C28" s="10"/>
      <c r="D28" s="10"/>
      <c r="E28" s="10"/>
    </row>
    <row r="29" spans="1:5" ht="24" customHeight="1" x14ac:dyDescent="0.2">
      <c r="A29" s="9"/>
      <c r="B29" s="10"/>
      <c r="C29" s="10"/>
      <c r="D29" s="10"/>
      <c r="E29" s="10"/>
    </row>
    <row r="30" spans="1:5" ht="24" customHeight="1" x14ac:dyDescent="0.2">
      <c r="A30" s="9"/>
      <c r="B30" s="10"/>
      <c r="C30" s="10"/>
      <c r="D30" s="10"/>
      <c r="E30" s="10"/>
    </row>
    <row r="31" spans="1:5" ht="24" customHeight="1" x14ac:dyDescent="0.2">
      <c r="A31" s="9"/>
      <c r="B31" s="10"/>
      <c r="C31" s="10"/>
      <c r="D31" s="10"/>
      <c r="E31" s="10"/>
    </row>
    <row r="32" spans="1:5" ht="24" customHeight="1" x14ac:dyDescent="0.2">
      <c r="A32" s="9"/>
      <c r="B32" s="10"/>
      <c r="C32" s="10"/>
      <c r="D32" s="10"/>
      <c r="E32" s="10"/>
    </row>
  </sheetData>
  <sheetProtection algorithmName="SHA-512" hashValue="FGHUDZH+J3bXWH6fE3gbhsbJJ2Hm6mpuKJkfd0GrgXfbPtxkA2yIJYDUFA/mTiYfm84GNBSMrWwlyt9jnZmITA==" saltValue="DEq1ebwnoFDozeFqKu/vtg==" spinCount="100000" sheet="1" objects="1" scenarios="1"/>
  <mergeCells count="20">
    <mergeCell ref="B16:E16"/>
    <mergeCell ref="B17:E17"/>
    <mergeCell ref="B18:E18"/>
    <mergeCell ref="B19:E19"/>
    <mergeCell ref="B21:E21"/>
    <mergeCell ref="A15:E15"/>
    <mergeCell ref="A1:A2"/>
    <mergeCell ref="B1:D2"/>
    <mergeCell ref="E1:E2"/>
    <mergeCell ref="F1:G2"/>
    <mergeCell ref="A3:E3"/>
    <mergeCell ref="B5:C5"/>
    <mergeCell ref="D5:D7"/>
    <mergeCell ref="B6:C6"/>
    <mergeCell ref="A7:C7"/>
    <mergeCell ref="A8:C8"/>
    <mergeCell ref="A9:E9"/>
    <mergeCell ref="B11:C11"/>
    <mergeCell ref="D11:D12"/>
    <mergeCell ref="B12:C12"/>
  </mergeCells>
  <conditionalFormatting sqref="E11:E12">
    <cfRule type="containsBlanks" dxfId="6" priority="1">
      <formula>LEN(TRIM(E11))=0</formula>
    </cfRule>
  </conditionalFormatting>
  <pageMargins left="0.7" right="0.7" top="0.75" bottom="0.75" header="0.3" footer="0.3"/>
  <pageSetup paperSize="9" scale="62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32"/>
  <sheetViews>
    <sheetView showGridLines="0" zoomScaleNormal="100" workbookViewId="0">
      <selection sqref="A1:A2"/>
    </sheetView>
  </sheetViews>
  <sheetFormatPr baseColWidth="10" defaultRowHeight="12.75" x14ac:dyDescent="0.2"/>
  <cols>
    <col min="1" max="1" width="24.28515625" customWidth="1"/>
    <col min="2" max="2" width="11.5703125" customWidth="1"/>
    <col min="4" max="4" width="19.42578125" customWidth="1"/>
    <col min="5" max="5" width="23.7109375" customWidth="1"/>
    <col min="7" max="7" width="21.140625" customWidth="1"/>
    <col min="8" max="8" width="20" customWidth="1"/>
    <col min="9" max="9" width="15.7109375" customWidth="1"/>
    <col min="10" max="10" width="16.7109375" customWidth="1"/>
    <col min="11" max="11" width="19.28515625" bestFit="1" customWidth="1"/>
    <col min="12" max="12" width="25.42578125" customWidth="1"/>
    <col min="13" max="13" width="16.42578125" customWidth="1"/>
    <col min="14" max="14" width="16.28515625" customWidth="1"/>
    <col min="15" max="15" width="21.7109375" customWidth="1"/>
  </cols>
  <sheetData>
    <row r="1" spans="1:16" ht="35.25" customHeight="1" x14ac:dyDescent="0.2">
      <c r="A1" s="147"/>
      <c r="B1" s="149" t="str">
        <f>Recherche!C14</f>
        <v/>
      </c>
      <c r="C1" s="149"/>
      <c r="D1" s="149"/>
      <c r="E1" s="151" t="str">
        <f>Recherche!$E$1</f>
        <v>214MDP-:FE-007-16</v>
      </c>
      <c r="F1" s="133"/>
      <c r="G1" s="134"/>
    </row>
    <row r="2" spans="1:16" ht="18" customHeight="1" x14ac:dyDescent="0.2">
      <c r="A2" s="148"/>
      <c r="B2" s="150"/>
      <c r="C2" s="150"/>
      <c r="D2" s="150"/>
      <c r="E2" s="152"/>
      <c r="F2" s="135"/>
      <c r="G2" s="134"/>
    </row>
    <row r="3" spans="1:16" ht="27.75" customHeight="1" x14ac:dyDescent="0.2">
      <c r="A3" s="136" t="s">
        <v>24</v>
      </c>
      <c r="B3" s="137"/>
      <c r="C3" s="137"/>
      <c r="D3" s="137"/>
      <c r="E3" s="138"/>
    </row>
    <row r="4" spans="1:16" ht="17.25" customHeight="1" x14ac:dyDescent="0.2">
      <c r="A4" s="12"/>
      <c r="B4" s="10"/>
      <c r="C4" s="10"/>
      <c r="D4" s="10"/>
      <c r="E4" s="11"/>
      <c r="G4" s="2"/>
      <c r="H4" s="2"/>
      <c r="I4" s="13"/>
      <c r="J4" s="13"/>
      <c r="K4" s="13"/>
      <c r="L4" s="13"/>
      <c r="M4" s="13"/>
      <c r="N4" s="13"/>
      <c r="O4" s="13"/>
      <c r="P4" s="13"/>
    </row>
    <row r="5" spans="1:16" ht="24" customHeight="1" x14ac:dyDescent="0.2">
      <c r="A5" s="84" t="s">
        <v>28</v>
      </c>
      <c r="B5" s="146" t="str">
        <f>IFERROR(VLOOKUP(B1,'Liste analyses'!A4:M205,3,FALSE),"")</f>
        <v/>
      </c>
      <c r="C5" s="146"/>
      <c r="D5" s="146"/>
      <c r="E5" s="19"/>
      <c r="G5" s="2"/>
      <c r="H5" s="2"/>
      <c r="I5" s="2"/>
      <c r="J5" s="13"/>
      <c r="K5" s="13"/>
      <c r="L5" s="13"/>
      <c r="M5" s="13"/>
      <c r="N5" s="13"/>
      <c r="O5" s="13"/>
      <c r="P5" s="13"/>
    </row>
    <row r="6" spans="1:16" ht="48" customHeight="1" x14ac:dyDescent="0.2">
      <c r="A6" s="84" t="s">
        <v>23</v>
      </c>
      <c r="B6" s="146" t="str">
        <f>IFERROR(VLOOKUP(B1,'Liste analyses'!A4:M205,4,FALSE),"")</f>
        <v/>
      </c>
      <c r="C6" s="146"/>
      <c r="D6" s="146"/>
      <c r="E6" s="51"/>
    </row>
    <row r="7" spans="1:16" ht="21.75" customHeight="1" x14ac:dyDescent="0.2">
      <c r="A7" s="160" t="s">
        <v>441</v>
      </c>
      <c r="B7" s="161"/>
      <c r="C7" s="161"/>
      <c r="D7" s="146"/>
      <c r="E7" s="19"/>
    </row>
    <row r="8" spans="1:16" ht="69.75" customHeight="1" x14ac:dyDescent="0.2">
      <c r="A8" s="153"/>
      <c r="B8" s="154"/>
      <c r="C8" s="154"/>
      <c r="D8" s="20"/>
      <c r="E8" s="21"/>
    </row>
    <row r="9" spans="1:16" ht="21" customHeight="1" x14ac:dyDescent="0.2">
      <c r="A9" s="139" t="s">
        <v>25</v>
      </c>
      <c r="B9" s="140"/>
      <c r="C9" s="140"/>
      <c r="D9" s="140"/>
      <c r="E9" s="141"/>
    </row>
    <row r="10" spans="1:16" x14ac:dyDescent="0.2">
      <c r="A10" s="9"/>
      <c r="B10" s="10"/>
      <c r="C10" s="10"/>
      <c r="D10" s="10"/>
      <c r="E10" s="11"/>
    </row>
    <row r="11" spans="1:16" ht="27.75" customHeight="1" x14ac:dyDescent="0.2">
      <c r="A11" s="84" t="s">
        <v>26</v>
      </c>
      <c r="B11" s="156" t="str">
        <f>IFERROR(VLOOKUP(B1,'Liste analyses'!A4:M205,8,FALSE),"")</f>
        <v/>
      </c>
      <c r="C11" s="157"/>
      <c r="D11" s="155" t="str">
        <f>IFERROR(IF(VLOOKUP(B1,'Liste analyses'!A4:M205,10,FALSE)=0,"","Ou"),"")</f>
        <v/>
      </c>
      <c r="E11" s="80" t="str">
        <f>IFERROR(IF(VLOOKUP(B1,'Liste analyses'!A4:M205,10,FALSE)=0,"",VLOOKUP(B1,'Liste analyses'!A4:M205,10,FALSE)),"")</f>
        <v/>
      </c>
    </row>
    <row r="12" spans="1:16" ht="27.75" customHeight="1" x14ac:dyDescent="0.2">
      <c r="A12" s="84" t="s">
        <v>27</v>
      </c>
      <c r="B12" s="158" t="str">
        <f>IFERROR(VLOOKUP(B1,'Liste analyses'!A4:M205,9,FALSE),"")</f>
        <v/>
      </c>
      <c r="C12" s="159"/>
      <c r="D12" s="155"/>
      <c r="E12" s="81" t="str">
        <f>IFERROR(IF(VLOOKUP(B1,'Liste analyses'!A4:M205,11,FALSE)=0,"",VLOOKUP(B1,'Liste analyses'!A4:M205,11,FALSE)),"")</f>
        <v/>
      </c>
    </row>
    <row r="13" spans="1:16" x14ac:dyDescent="0.2">
      <c r="A13" s="9"/>
      <c r="B13" s="10"/>
      <c r="C13" s="10"/>
      <c r="D13" s="10"/>
      <c r="E13" s="11"/>
    </row>
    <row r="14" spans="1:16" x14ac:dyDescent="0.2">
      <c r="A14" s="9"/>
      <c r="B14" s="10"/>
      <c r="C14" s="10"/>
      <c r="D14" s="10"/>
      <c r="E14" s="11"/>
    </row>
    <row r="15" spans="1:16" ht="29.25" customHeight="1" x14ac:dyDescent="0.2">
      <c r="A15" s="142" t="s">
        <v>29</v>
      </c>
      <c r="B15" s="143"/>
      <c r="C15" s="143"/>
      <c r="D15" s="143"/>
      <c r="E15" s="144"/>
    </row>
    <row r="16" spans="1:16" ht="24" customHeight="1" x14ac:dyDescent="0.2">
      <c r="A16" s="84" t="s">
        <v>30</v>
      </c>
      <c r="B16" s="127" t="str">
        <f>IFERROR(VLOOKUP(B1,'Liste analyses'!A4:M205,6,FALSE),"")</f>
        <v/>
      </c>
      <c r="C16" s="127"/>
      <c r="D16" s="127"/>
      <c r="E16" s="128"/>
    </row>
    <row r="17" spans="1:5" ht="24" customHeight="1" x14ac:dyDescent="0.2">
      <c r="A17" s="84" t="s">
        <v>120</v>
      </c>
      <c r="B17" s="127" t="str">
        <f>IFERROR(VLOOKUP(B1,'Liste analyses'!A4:M205,5,FALSE),"")</f>
        <v/>
      </c>
      <c r="C17" s="127"/>
      <c r="D17" s="127"/>
      <c r="E17" s="128"/>
    </row>
    <row r="18" spans="1:5" ht="24" customHeight="1" x14ac:dyDescent="0.2">
      <c r="A18" s="17"/>
      <c r="B18" s="127"/>
      <c r="C18" s="127"/>
      <c r="D18" s="127"/>
      <c r="E18" s="128"/>
    </row>
    <row r="19" spans="1:5" ht="24" customHeight="1" x14ac:dyDescent="0.2">
      <c r="A19" s="84" t="s">
        <v>32</v>
      </c>
      <c r="B19" s="127" t="str">
        <f>IFERROR(VLOOKUP(B1,'Liste analyses'!A4:M205,7,FALSE),"")</f>
        <v/>
      </c>
      <c r="C19" s="127"/>
      <c r="D19" s="127"/>
      <c r="E19" s="128"/>
    </row>
    <row r="20" spans="1:5" ht="24" customHeight="1" x14ac:dyDescent="0.2">
      <c r="A20" s="84" t="s">
        <v>45</v>
      </c>
      <c r="B20" s="82" t="str">
        <f>IFERROR(VLOOKUP(B1,'Liste analyses'!A4:M205,12,FALSE),"")</f>
        <v/>
      </c>
      <c r="C20" s="82"/>
      <c r="D20" s="82"/>
      <c r="E20" s="83"/>
    </row>
    <row r="21" spans="1:5" ht="24" customHeight="1" thickBot="1" x14ac:dyDescent="0.25">
      <c r="A21" s="18" t="s">
        <v>33</v>
      </c>
      <c r="B21" s="129" t="str">
        <f>IFERROR(VLOOKUP(B1,'Liste analyses'!A4:M205,13,FALSE),"")</f>
        <v/>
      </c>
      <c r="C21" s="129"/>
      <c r="D21" s="129"/>
      <c r="E21" s="130"/>
    </row>
    <row r="22" spans="1:5" ht="24" customHeight="1" x14ac:dyDescent="0.2">
      <c r="A22" s="9"/>
      <c r="B22" s="10"/>
      <c r="C22" s="10"/>
      <c r="D22" s="10"/>
      <c r="E22" s="10"/>
    </row>
    <row r="23" spans="1:5" ht="24" customHeight="1" x14ac:dyDescent="0.2">
      <c r="A23" s="9"/>
      <c r="B23" s="10"/>
      <c r="C23" s="10"/>
      <c r="D23" s="10"/>
      <c r="E23" s="10"/>
    </row>
    <row r="24" spans="1:5" ht="24" customHeight="1" x14ac:dyDescent="0.2">
      <c r="A24" s="9"/>
      <c r="B24" s="10"/>
      <c r="C24" s="10"/>
      <c r="D24" s="10"/>
      <c r="E24" s="10"/>
    </row>
    <row r="25" spans="1:5" ht="24" customHeight="1" x14ac:dyDescent="0.2">
      <c r="A25" s="9"/>
      <c r="B25" s="10"/>
      <c r="C25" s="10"/>
      <c r="D25" s="10"/>
      <c r="E25" s="10"/>
    </row>
    <row r="26" spans="1:5" ht="24" customHeight="1" x14ac:dyDescent="0.2">
      <c r="A26" s="9"/>
      <c r="B26" s="10"/>
      <c r="C26" s="10"/>
      <c r="D26" s="10"/>
      <c r="E26" s="10"/>
    </row>
    <row r="27" spans="1:5" ht="24" customHeight="1" x14ac:dyDescent="0.2">
      <c r="A27" s="9"/>
      <c r="B27" s="10"/>
      <c r="C27" s="10"/>
      <c r="D27" s="10"/>
      <c r="E27" s="10"/>
    </row>
    <row r="28" spans="1:5" ht="24" customHeight="1" x14ac:dyDescent="0.2">
      <c r="A28" s="9"/>
      <c r="B28" s="10"/>
      <c r="C28" s="10"/>
      <c r="D28" s="10"/>
      <c r="E28" s="10"/>
    </row>
    <row r="29" spans="1:5" ht="24" customHeight="1" x14ac:dyDescent="0.2">
      <c r="A29" s="9"/>
      <c r="B29" s="10"/>
      <c r="C29" s="10"/>
      <c r="D29" s="10"/>
      <c r="E29" s="10"/>
    </row>
    <row r="30" spans="1:5" ht="24" customHeight="1" x14ac:dyDescent="0.2">
      <c r="A30" s="9"/>
      <c r="B30" s="10"/>
      <c r="C30" s="10"/>
      <c r="D30" s="10"/>
      <c r="E30" s="10"/>
    </row>
    <row r="31" spans="1:5" ht="24" customHeight="1" x14ac:dyDescent="0.2">
      <c r="A31" s="9"/>
      <c r="B31" s="10"/>
      <c r="C31" s="10"/>
      <c r="D31" s="10"/>
      <c r="E31" s="10"/>
    </row>
    <row r="32" spans="1:5" ht="24" customHeight="1" x14ac:dyDescent="0.2">
      <c r="A32" s="9"/>
      <c r="B32" s="10"/>
      <c r="C32" s="10"/>
      <c r="D32" s="10"/>
      <c r="E32" s="10"/>
    </row>
  </sheetData>
  <sheetProtection algorithmName="SHA-512" hashValue="U1FMm+xYCD1QbuEHco1XAG4v7qO0zQJ3iiVrBLsAQGjjNddwm9OAJQF3D11oGxRvzVKZ5GEKjGS88QlEzMjd1g==" saltValue="Grymc/Ks07hrDcKn+xtWkA==" spinCount="100000" sheet="1" objects="1" scenarios="1"/>
  <mergeCells count="20">
    <mergeCell ref="B16:E16"/>
    <mergeCell ref="B17:E17"/>
    <mergeCell ref="B18:E18"/>
    <mergeCell ref="B19:E19"/>
    <mergeCell ref="B21:E21"/>
    <mergeCell ref="A15:E15"/>
    <mergeCell ref="A1:A2"/>
    <mergeCell ref="B1:D2"/>
    <mergeCell ref="E1:E2"/>
    <mergeCell ref="F1:G2"/>
    <mergeCell ref="A3:E3"/>
    <mergeCell ref="B5:C5"/>
    <mergeCell ref="D5:D7"/>
    <mergeCell ref="B6:C6"/>
    <mergeCell ref="A7:C7"/>
    <mergeCell ref="A8:C8"/>
    <mergeCell ref="A9:E9"/>
    <mergeCell ref="B11:C11"/>
    <mergeCell ref="D11:D12"/>
    <mergeCell ref="B12:C12"/>
  </mergeCells>
  <conditionalFormatting sqref="E11:E12">
    <cfRule type="containsBlanks" dxfId="5" priority="1">
      <formula>LEN(TRIM(E11))=0</formula>
    </cfRule>
  </conditionalFormatting>
  <pageMargins left="0.7" right="0.7" top="0.75" bottom="0.75" header="0.3" footer="0.3"/>
  <pageSetup paperSize="9" scale="62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2</vt:i4>
      </vt:variant>
    </vt:vector>
  </HeadingPairs>
  <TitlesOfParts>
    <vt:vector size="19" baseType="lpstr">
      <vt:lpstr>Recherche</vt:lpstr>
      <vt:lpstr>Manuel de prélèvement</vt:lpstr>
      <vt:lpstr>Feuille de calcul</vt:lpstr>
      <vt:lpstr>Liste analyses</vt:lpstr>
      <vt:lpstr>Résultat recherche 1</vt:lpstr>
      <vt:lpstr>Résultat recherche 2</vt:lpstr>
      <vt:lpstr>Résultat recherche 3</vt:lpstr>
      <vt:lpstr>Résultat recherche 4</vt:lpstr>
      <vt:lpstr>Résultat recherche 5</vt:lpstr>
      <vt:lpstr>Résultat recherche 6</vt:lpstr>
      <vt:lpstr>Résultat recherche 7</vt:lpstr>
      <vt:lpstr>Résultat recherche 8</vt:lpstr>
      <vt:lpstr>Résultat recherche 9</vt:lpstr>
      <vt:lpstr>Résultat recherche 10</vt:lpstr>
      <vt:lpstr>Liste de tubes</vt:lpstr>
      <vt:lpstr>Sources bibliographiques</vt:lpstr>
      <vt:lpstr>Procédure pour diffusion</vt:lpstr>
      <vt:lpstr>'Feuille de calcul'!Criteres</vt:lpstr>
      <vt:lpstr>Recherche!Criteres</vt:lpstr>
    </vt:vector>
  </TitlesOfParts>
  <Company>Laboratoire du Centre Hospitalier d'Auch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MELLIER</dc:creator>
  <cp:lastModifiedBy>TELEW</cp:lastModifiedBy>
  <cp:lastPrinted>2020-07-29T09:16:30Z</cp:lastPrinted>
  <dcterms:created xsi:type="dcterms:W3CDTF">2013-10-25T14:32:44Z</dcterms:created>
  <dcterms:modified xsi:type="dcterms:W3CDTF">2023-06-30T14:24:45Z</dcterms:modified>
</cp:coreProperties>
</file>